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S:\RCCI\Vitrine\Contrôles\2026\Suivi SRI et scénarios de performances des fonds\31 05 2026\"/>
    </mc:Choice>
  </mc:AlternateContent>
  <xr:revisionPtr revIDLastSave="0" documentId="13_ncr:1_{3B867857-243F-4FE0-8410-6EA0E07608B6}" xr6:coauthVersionLast="47" xr6:coauthVersionMax="47" xr10:uidLastSave="{00000000-0000-0000-0000-000000000000}"/>
  <bookViews>
    <workbookView xWindow="-57720" yWindow="-120" windowWidth="29040" windowHeight="15720" firstSheet="32" activeTab="41" xr2:uid="{00000000-000D-0000-FFFF-FFFF00000000}"/>
  </bookViews>
  <sheets>
    <sheet name="31 12 2022" sheetId="3" r:id="rId1"/>
    <sheet name="31 01 2023" sheetId="4" r:id="rId2"/>
    <sheet name="28 02 2023" sheetId="5" r:id="rId3"/>
    <sheet name="31 03 2023" sheetId="6" r:id="rId4"/>
    <sheet name="30 04 2023" sheetId="7" r:id="rId5"/>
    <sheet name="31 05 2023" sheetId="8" r:id="rId6"/>
    <sheet name="30 06 2023" sheetId="9" r:id="rId7"/>
    <sheet name="31 07 2023" sheetId="10" r:id="rId8"/>
    <sheet name="29 08 2023" sheetId="11" r:id="rId9"/>
    <sheet name="29 09 2023" sheetId="12" r:id="rId10"/>
    <sheet name="31 10 2023" sheetId="13" r:id="rId11"/>
    <sheet name="30 11 2023" sheetId="14" r:id="rId12"/>
    <sheet name="31 12 2023" sheetId="15" r:id="rId13"/>
    <sheet name="31 01 2024" sheetId="16" r:id="rId14"/>
    <sheet name="29 02 2024" sheetId="17" r:id="rId15"/>
    <sheet name="31 03 2024" sheetId="18" r:id="rId16"/>
    <sheet name="30 04 2024" sheetId="19" r:id="rId17"/>
    <sheet name="31 05 2024" sheetId="20" r:id="rId18"/>
    <sheet name="30 06 2024" sheetId="21" r:id="rId19"/>
    <sheet name="31 07 2024" sheetId="22" r:id="rId20"/>
    <sheet name="31 08 2024" sheetId="23" r:id="rId21"/>
    <sheet name="30 09 2024" sheetId="24" r:id="rId22"/>
    <sheet name="29 10 2024" sheetId="25" r:id="rId23"/>
    <sheet name="29 11 2024" sheetId="26" r:id="rId24"/>
    <sheet name="31 12 2024" sheetId="27" r:id="rId25"/>
    <sheet name="28 01 2025" sheetId="28" r:id="rId26"/>
    <sheet name="25 02 2025" sheetId="29" r:id="rId27"/>
    <sheet name="31 03 2025" sheetId="30" r:id="rId28"/>
    <sheet name="30 04 2025" sheetId="31" r:id="rId29"/>
    <sheet name="31 05 2025" sheetId="32" r:id="rId30"/>
    <sheet name="30 06 2025" sheetId="33" r:id="rId31"/>
    <sheet name="31 07 2025" sheetId="34" r:id="rId32"/>
    <sheet name="31 08 2025" sheetId="36" r:id="rId33"/>
    <sheet name="30 09 2025" sheetId="37" r:id="rId34"/>
    <sheet name="31 10 2025" sheetId="38" r:id="rId35"/>
    <sheet name="30 11 2025" sheetId="39" r:id="rId36"/>
    <sheet name="31 12 2025" sheetId="40" r:id="rId37"/>
    <sheet name="31 01 2026" sheetId="41" r:id="rId38"/>
    <sheet name="27 02 2026" sheetId="42" r:id="rId39"/>
    <sheet name="31 03 2026" sheetId="43" r:id="rId40"/>
    <sheet name="30 04 2026" sheetId="44" r:id="rId41"/>
    <sheet name="31 05 2026" sheetId="45" r:id="rId42"/>
  </sheets>
  <definedNames>
    <definedName name="SC_TextesExplicatifs" localSheetId="0">'31 12 2022'!$A$15:$A$20</definedName>
    <definedName name="SRI_TextesExplicatifs" localSheetId="0">'31 12 2022'!#REF!</definedName>
    <definedName name="Tab_KID_Composition_Costs" localSheetId="0">'31 12 2022'!#REF!</definedName>
    <definedName name="Tab_KID_CostOverTime" localSheetId="0">'31 12 2022'!#REF!</definedName>
    <definedName name="Tab_KID_SC" localSheetId="0">'31 12 2022'!$C$7:$E$14</definedName>
    <definedName name="Tab_KID_SC_Infos" localSheetId="0">'31 12 2022'!$A$2:$E$6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7" i="11" l="1"/>
  <c r="F127" i="11"/>
  <c r="G156" i="11"/>
  <c r="F156" i="11"/>
  <c r="G475" i="11"/>
  <c r="F475" i="11"/>
  <c r="G446" i="11"/>
  <c r="F446" i="11"/>
  <c r="G69" i="11"/>
  <c r="F69" i="11"/>
  <c r="G185" i="11"/>
  <c r="F185" i="11"/>
  <c r="G11" i="11"/>
  <c r="F11" i="11"/>
  <c r="G533" i="11"/>
  <c r="F533" i="11"/>
  <c r="G562" i="11"/>
  <c r="F562" i="11"/>
  <c r="F98" i="11"/>
  <c r="G330" i="11"/>
  <c r="F330" i="11"/>
  <c r="G504" i="11"/>
  <c r="F504" i="11"/>
  <c r="G243" i="11"/>
  <c r="F243" i="11"/>
  <c r="G359" i="11"/>
  <c r="F359" i="11"/>
  <c r="G417" i="11"/>
  <c r="F417" i="11"/>
  <c r="G388" i="11"/>
  <c r="F388" i="11"/>
  <c r="G301" i="11"/>
  <c r="F301" i="11"/>
  <c r="G272" i="11"/>
  <c r="F272" i="11"/>
  <c r="G214" i="11"/>
  <c r="F214" i="11"/>
  <c r="G40" i="11"/>
  <c r="F40" i="11"/>
  <c r="G562" i="10"/>
  <c r="F562" i="10"/>
  <c r="G533" i="10"/>
  <c r="F533" i="10"/>
  <c r="G504" i="10"/>
  <c r="F504" i="10"/>
  <c r="G475" i="10"/>
  <c r="F475" i="10"/>
  <c r="G446" i="10"/>
  <c r="F446" i="10"/>
  <c r="G417" i="10"/>
  <c r="F417" i="10"/>
  <c r="G388" i="10"/>
  <c r="F388" i="10"/>
  <c r="G359" i="10"/>
  <c r="F359" i="10"/>
  <c r="G330" i="10"/>
  <c r="F330" i="10"/>
  <c r="G301" i="10"/>
  <c r="F301" i="10"/>
  <c r="G272" i="10"/>
  <c r="F272" i="10"/>
  <c r="G243" i="10"/>
  <c r="F243" i="10"/>
  <c r="G214" i="10"/>
  <c r="F214" i="10"/>
  <c r="G185" i="10"/>
  <c r="F185" i="10"/>
  <c r="G156" i="10"/>
  <c r="F156" i="10"/>
  <c r="G127" i="10"/>
  <c r="F127" i="10"/>
  <c r="G98" i="10"/>
  <c r="F98" i="10"/>
  <c r="G69" i="10"/>
  <c r="F69" i="10"/>
  <c r="G40" i="10"/>
  <c r="F40" i="10"/>
  <c r="G11" i="10"/>
  <c r="F11" i="10"/>
  <c r="G562" i="9"/>
  <c r="F562" i="9"/>
  <c r="G533" i="9"/>
  <c r="F533" i="9"/>
  <c r="G504" i="9"/>
  <c r="F504" i="9"/>
  <c r="G475" i="9"/>
  <c r="F475" i="9"/>
  <c r="G446" i="9"/>
  <c r="F446" i="9"/>
  <c r="G417" i="9"/>
  <c r="F417" i="9"/>
  <c r="G388" i="9"/>
  <c r="F388" i="9"/>
  <c r="G359" i="9"/>
  <c r="F359" i="9"/>
  <c r="G330" i="9"/>
  <c r="F330" i="9"/>
  <c r="G301" i="9"/>
  <c r="F301" i="9"/>
  <c r="G272" i="9"/>
  <c r="F272" i="9"/>
  <c r="G243" i="9"/>
  <c r="F243" i="9"/>
  <c r="G214" i="9"/>
  <c r="F214" i="9"/>
  <c r="G185" i="9"/>
  <c r="F185" i="9"/>
  <c r="G156" i="9"/>
  <c r="F156" i="9"/>
  <c r="G127" i="9"/>
  <c r="F127" i="9"/>
  <c r="G98" i="9"/>
  <c r="F98" i="9"/>
  <c r="G69" i="9"/>
  <c r="F69" i="9"/>
  <c r="G40" i="9"/>
  <c r="F40" i="9"/>
  <c r="F11" i="9"/>
  <c r="G11" i="9"/>
  <c r="F562" i="8"/>
  <c r="G562" i="8"/>
  <c r="F533" i="8"/>
  <c r="G533" i="8"/>
  <c r="G504" i="8"/>
  <c r="F504" i="8"/>
  <c r="G475" i="8"/>
  <c r="F475" i="8"/>
  <c r="F446" i="8"/>
  <c r="G446" i="8"/>
  <c r="F388" i="8"/>
  <c r="G388" i="8"/>
  <c r="F359" i="8"/>
  <c r="G359" i="8"/>
  <c r="F301" i="8"/>
  <c r="G301" i="8"/>
  <c r="G272" i="8"/>
  <c r="F272" i="8"/>
  <c r="G243" i="8"/>
  <c r="F243" i="8"/>
  <c r="G185" i="8"/>
  <c r="F185" i="8"/>
  <c r="F156" i="8"/>
  <c r="G156" i="8"/>
  <c r="G127" i="8"/>
  <c r="F127" i="8"/>
  <c r="F98" i="8"/>
  <c r="G98" i="8"/>
  <c r="G69" i="8"/>
  <c r="F69" i="8"/>
  <c r="F40" i="8"/>
  <c r="G40" i="7"/>
  <c r="F40" i="7"/>
  <c r="G40" i="8"/>
  <c r="G11" i="8"/>
  <c r="F11" i="8"/>
  <c r="G562" i="7"/>
  <c r="F562" i="7"/>
  <c r="G533" i="7"/>
  <c r="F533" i="7"/>
  <c r="G504" i="7"/>
  <c r="F504" i="7"/>
  <c r="G475" i="7"/>
  <c r="F475" i="7"/>
  <c r="G446" i="7"/>
  <c r="F446" i="7"/>
  <c r="G417" i="7"/>
  <c r="F417" i="7"/>
  <c r="G388" i="7"/>
  <c r="F388" i="7"/>
  <c r="G359" i="7"/>
  <c r="F359" i="7"/>
  <c r="G330" i="7"/>
  <c r="F330" i="7"/>
  <c r="G301" i="7"/>
  <c r="F301" i="7"/>
  <c r="G272" i="7"/>
  <c r="F272" i="7"/>
  <c r="G243" i="7"/>
  <c r="F243" i="7"/>
  <c r="G214" i="7"/>
  <c r="F214" i="7"/>
  <c r="G185" i="7"/>
  <c r="F185" i="7"/>
  <c r="G156" i="7"/>
  <c r="F156" i="7"/>
  <c r="G127" i="7"/>
  <c r="F127" i="7"/>
  <c r="G98" i="7"/>
  <c r="F98" i="7"/>
  <c r="G69" i="7"/>
  <c r="F69" i="7"/>
  <c r="G11" i="7"/>
  <c r="F11" i="7"/>
  <c r="G562" i="6"/>
  <c r="F562" i="6"/>
  <c r="G533" i="6"/>
  <c r="F533" i="6"/>
  <c r="G504" i="6"/>
  <c r="F504" i="6"/>
  <c r="G475" i="6"/>
  <c r="F475" i="6"/>
  <c r="G446" i="6"/>
  <c r="F446" i="6"/>
  <c r="G417" i="6"/>
  <c r="F417" i="6"/>
  <c r="G388" i="6"/>
  <c r="F388" i="6"/>
  <c r="G359" i="6"/>
  <c r="F359" i="6"/>
  <c r="G330" i="6"/>
  <c r="F330" i="6"/>
  <c r="G301" i="6"/>
  <c r="F301" i="6"/>
  <c r="G272" i="6"/>
  <c r="F272" i="6"/>
  <c r="G11" i="6"/>
  <c r="F11" i="6"/>
  <c r="G40" i="6"/>
  <c r="F40" i="6"/>
  <c r="G69" i="6"/>
  <c r="F69" i="6"/>
  <c r="G98" i="6"/>
  <c r="F98" i="6"/>
  <c r="G127" i="6"/>
  <c r="F127" i="6"/>
  <c r="G156" i="6"/>
  <c r="F156" i="6"/>
  <c r="G243" i="6"/>
  <c r="F243" i="6"/>
  <c r="G214" i="6"/>
  <c r="F214" i="6"/>
  <c r="G185" i="6"/>
  <c r="F185" i="6"/>
  <c r="G562" i="5"/>
  <c r="F562" i="5"/>
  <c r="G504" i="5"/>
  <c r="F504" i="5"/>
  <c r="G475" i="5"/>
  <c r="G446" i="5"/>
  <c r="F446" i="5"/>
  <c r="G417" i="5"/>
  <c r="F417" i="5"/>
  <c r="G388" i="5"/>
  <c r="F388" i="5"/>
  <c r="G359" i="5"/>
  <c r="F359" i="5"/>
  <c r="G330" i="5"/>
  <c r="F330" i="5"/>
  <c r="G301" i="5"/>
  <c r="G272" i="5"/>
  <c r="F272" i="5"/>
  <c r="G243" i="5"/>
  <c r="F243" i="5"/>
  <c r="F214" i="5"/>
  <c r="G185" i="5"/>
  <c r="F185" i="5"/>
  <c r="G156" i="5"/>
  <c r="F156" i="5"/>
  <c r="G127" i="5"/>
  <c r="F127" i="5"/>
  <c r="F98" i="5"/>
  <c r="F69" i="5"/>
  <c r="F40" i="5"/>
  <c r="G11" i="5"/>
  <c r="F214" i="4"/>
  <c r="G214" i="4"/>
  <c r="G185" i="4"/>
  <c r="F185" i="4"/>
  <c r="G156" i="4"/>
  <c r="F156" i="4"/>
  <c r="G127" i="4"/>
  <c r="F127" i="4"/>
  <c r="G98" i="4"/>
  <c r="F98" i="4"/>
  <c r="G69" i="4"/>
  <c r="F69" i="4"/>
  <c r="G40" i="4"/>
  <c r="F40" i="4"/>
  <c r="G11" i="4"/>
  <c r="F11" i="4"/>
  <c r="G533" i="3"/>
  <c r="F533" i="3"/>
  <c r="G504" i="3"/>
  <c r="F504" i="3"/>
  <c r="G475" i="3"/>
  <c r="F475" i="3"/>
  <c r="G446" i="3"/>
  <c r="F446" i="3"/>
  <c r="G417" i="3"/>
  <c r="F417" i="3"/>
  <c r="G388" i="3"/>
  <c r="F388" i="3"/>
  <c r="G359" i="3"/>
  <c r="F359" i="3"/>
  <c r="G330" i="3"/>
  <c r="F330" i="3"/>
  <c r="G301" i="3"/>
  <c r="F301" i="3"/>
  <c r="G272" i="3"/>
  <c r="F272" i="3"/>
  <c r="G243" i="3"/>
  <c r="F243" i="3"/>
  <c r="G214" i="3"/>
  <c r="F214" i="3"/>
  <c r="G185" i="3"/>
  <c r="F185" i="3"/>
  <c r="G156" i="3"/>
  <c r="F156" i="3"/>
  <c r="G127" i="3"/>
  <c r="F127" i="3"/>
  <c r="G98" i="3"/>
  <c r="F98" i="3"/>
  <c r="G69" i="3"/>
  <c r="F69" i="3"/>
  <c r="G40" i="3"/>
  <c r="F40" i="3"/>
  <c r="G11" i="3"/>
  <c r="F11" i="3"/>
</calcChain>
</file>

<file path=xl/sharedStrings.xml><?xml version="1.0" encoding="utf-8"?>
<sst xmlns="http://schemas.openxmlformats.org/spreadsheetml/2006/main" count="43087" uniqueCount="1191">
  <si>
    <t>VEV</t>
  </si>
  <si>
    <t>MRM</t>
  </si>
  <si>
    <t>Période de détention recommandée : 3 ans</t>
  </si>
  <si>
    <t>Si vous sortez après 1 an</t>
  </si>
  <si>
    <t>Si vous sortez après 3 ans</t>
  </si>
  <si>
    <t>Exemple d'investissement : 10 000 EUR</t>
  </si>
  <si>
    <t>Scénarios</t>
  </si>
  <si>
    <t>Minimum</t>
  </si>
  <si>
    <t xml:space="preserve">Il n'existe aucun rendement minimal garanti si vous sortez avant 3 ans. </t>
  </si>
  <si>
    <t>Vous pourriez perdre tout ou une partie de votre investissement.</t>
  </si>
  <si>
    <t>Scénario de tensions</t>
  </si>
  <si>
    <t>Ce que vous pourriez obtenir après déduction des coûts</t>
  </si>
  <si>
    <t>5 140 EUR</t>
  </si>
  <si>
    <t>5 470 EUR</t>
  </si>
  <si>
    <t/>
  </si>
  <si>
    <t>Rendement annuel moyen</t>
  </si>
  <si>
    <t>Scénario défavorable</t>
  </si>
  <si>
    <t>8 290 EUR</t>
  </si>
  <si>
    <t>8 600 EUR</t>
  </si>
  <si>
    <t>Scénario intermédiaire</t>
  </si>
  <si>
    <t>9 550 EUR</t>
  </si>
  <si>
    <t>10 120 EUR</t>
  </si>
  <si>
    <t>Scénario favorable</t>
  </si>
  <si>
    <t>11 110 EUR</t>
  </si>
  <si>
    <t>11 050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</si>
  <si>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</si>
  <si>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</si>
  <si>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décembre 2022.</t>
  </si>
  <si>
    <t>Scénario intermédiaire : ce type de scénario s'est produit pour un investissement entre octobre 2013 et octobre 2016.</t>
  </si>
  <si>
    <t>Scénario favorable : ce type de scénario s'est produit pour un investissement entre décembre 2018 et décembre 2021.</t>
  </si>
  <si>
    <t>Les scénarios de performance ont été calculés d'après l'historique de performance du fonds et d’un indice de référence ou indicateur de substitution approprié.</t>
  </si>
  <si>
    <t>Surveillance des données de la classe du MRM</t>
  </si>
  <si>
    <t>Evolution de la VEV et du MRM sur les 4 derniers mois</t>
  </si>
  <si>
    <t>Mois</t>
  </si>
  <si>
    <t>Date début</t>
  </si>
  <si>
    <t>Date fin</t>
  </si>
  <si>
    <t>M</t>
  </si>
  <si>
    <t>M-1</t>
  </si>
  <si>
    <t>M-2</t>
  </si>
  <si>
    <t>M-3</t>
  </si>
  <si>
    <t>M-4</t>
  </si>
  <si>
    <t>2 950 EUR</t>
  </si>
  <si>
    <t>3 380 EUR</t>
  </si>
  <si>
    <t>7 630 EUR</t>
  </si>
  <si>
    <t>7 280 EUR</t>
  </si>
  <si>
    <t>9 670 EUR</t>
  </si>
  <si>
    <t>9 970 EUR</t>
  </si>
  <si>
    <t>12 470 EUR</t>
  </si>
  <si>
    <t>11 850 EUR</t>
  </si>
  <si>
    <t>Scénario défavorable : ce type de scénario s'est produit pour un investissement entre mars 2017 et mars 2020.</t>
  </si>
  <si>
    <t>Scénario intermédiaire : ce type de scénario s'est produit pour un investissement entre septembre 2019 et septembre 2022.</t>
  </si>
  <si>
    <t>Les scénarios de performance ont été calculés d'après l'historique de performance du fonds.</t>
  </si>
  <si>
    <t>2 720 EUR</t>
  </si>
  <si>
    <t>3 230 EUR</t>
  </si>
  <si>
    <t>7 360 EUR</t>
  </si>
  <si>
    <t>7 540 EUR</t>
  </si>
  <si>
    <t>9 440 EUR</t>
  </si>
  <si>
    <t>12 070 EUR</t>
  </si>
  <si>
    <t>11 480 EUR</t>
  </si>
  <si>
    <t>Scénario intermédiaire : ce type de scénario s'est produit pour un investissement entre novembre 2013 et novembre 2016.</t>
  </si>
  <si>
    <t>Scénario favorable : ce type de scénario s'est produit pour un investissement entre janvier 2015 et janvier 2018.</t>
  </si>
  <si>
    <t>FR0013484946 - Alex Invest</t>
  </si>
  <si>
    <t>FR0010021444 - Arthur Croissance</t>
  </si>
  <si>
    <t>FR0000174294 - Elise</t>
  </si>
  <si>
    <t>2 800 EUR</t>
  </si>
  <si>
    <t>3 430 EUR</t>
  </si>
  <si>
    <t>7 560 EUR</t>
  </si>
  <si>
    <t>7 450 EUR</t>
  </si>
  <si>
    <t>9 480 EUR</t>
  </si>
  <si>
    <t>9 820 EUR</t>
  </si>
  <si>
    <t>12 690 EUR</t>
  </si>
  <si>
    <t>11 450 EUR</t>
  </si>
  <si>
    <t>Scénario intermédiaire : ce type de scénario s'est produit pour un investissement entre novembre 2016 et octobre 2019.</t>
  </si>
  <si>
    <t>FR0013323581 - Filandiere Invest</t>
  </si>
  <si>
    <t>Période de détention recommandée : 5 ans</t>
  </si>
  <si>
    <t>Si vous sortez après 5 ans</t>
  </si>
  <si>
    <t xml:space="preserve">Il n'existe aucun rendement minimal garanti si vous sortez avant 5 ans. </t>
  </si>
  <si>
    <t>3 050 EUR</t>
  </si>
  <si>
    <t>2 190 EUR</t>
  </si>
  <si>
    <t>6 950 EUR</t>
  </si>
  <si>
    <t>7 550 EUR</t>
  </si>
  <si>
    <t>9 960 EUR</t>
  </si>
  <si>
    <t>11 420 EUR</t>
  </si>
  <si>
    <t>14 680 EUR</t>
  </si>
  <si>
    <t>15 410 EUR</t>
  </si>
  <si>
    <t>Scénario défavorable : ce type de scénario s'est produit pour un investissement entre mars 2015 et mars 2020.</t>
  </si>
  <si>
    <t>Scénario intermédiaire : ce type de scénario s'est produit pour un investissement entre décembre 2014 et décembre 2019.</t>
  </si>
  <si>
    <t>Scénario favorable : ce type de scénario s'est produit pour un investissement entre février 2013 et janvier 2018.</t>
  </si>
  <si>
    <t>3 110 EUR</t>
  </si>
  <si>
    <t>7 260 EUR</t>
  </si>
  <si>
    <t>12 950 EUR</t>
  </si>
  <si>
    <t>12 040 EUR</t>
  </si>
  <si>
    <t>Scénario intermédiaire : ce type de scénario s'est produit pour un investissement entre juillet 2019 et août 2022.</t>
  </si>
  <si>
    <t>FR0000930836 - Gestion Privée Planète</t>
  </si>
  <si>
    <t>FR0011404433 - GL2S Patrimoine</t>
  </si>
  <si>
    <t>1 810 EUR</t>
  </si>
  <si>
    <t>2 470 EUR</t>
  </si>
  <si>
    <t>7 440 EUR</t>
  </si>
  <si>
    <t>7 320 EUR</t>
  </si>
  <si>
    <t>9 860 EUR</t>
  </si>
  <si>
    <t>10 290 EUR</t>
  </si>
  <si>
    <t>13 760 EUR</t>
  </si>
  <si>
    <t>11 610 EUR</t>
  </si>
  <si>
    <t>Scénario intermédiaire : ce type de scénario s'est produit pour un investissement entre septembre 2018 et septembre 2021.</t>
  </si>
  <si>
    <t>FR0007026299 - MCA Convictions Patrimoine</t>
  </si>
  <si>
    <t>ok</t>
  </si>
  <si>
    <t>2 070 EUR</t>
  </si>
  <si>
    <t>1 940 EUR</t>
  </si>
  <si>
    <t>6 730 EUR</t>
  </si>
  <si>
    <t>7 570 EUR</t>
  </si>
  <si>
    <t>11 270 EUR</t>
  </si>
  <si>
    <t>15 030 EUR</t>
  </si>
  <si>
    <t>20 790 EUR</t>
  </si>
  <si>
    <t>26 320 EUR</t>
  </si>
  <si>
    <t>Scénario intermédiaire : ce type de scénario s'est produit pour un investissement entre mars 2017 et mars 2022.</t>
  </si>
  <si>
    <t>Scénario favorable : ce type de scénario s'est produit pour un investissement entre avril 2013 et avril 2018.</t>
  </si>
  <si>
    <t>FR0011668011 - MCA Entreprendre PME</t>
  </si>
  <si>
    <t>1 280 EUR</t>
  </si>
  <si>
    <t>1 430 EUR</t>
  </si>
  <si>
    <t>6 490 EUR</t>
  </si>
  <si>
    <t>6 210 EUR</t>
  </si>
  <si>
    <t>10 130 EUR</t>
  </si>
  <si>
    <t>10 630 EUR</t>
  </si>
  <si>
    <t>15 960 EUR</t>
  </si>
  <si>
    <t>16 530 EUR</t>
  </si>
  <si>
    <t>Scénario intermédiaire : ce type de scénario s'est produit pour un investissement entre octobre 2014 et octobre 2019.</t>
  </si>
  <si>
    <t>Scénario favorable : ce type de scénario s'est produit pour un investissement entre janvier 2013 et janvier 2018.</t>
  </si>
  <si>
    <t>FR0007490164 - MCA Europe</t>
  </si>
  <si>
    <t>Période de détention recommandée : 2 ans</t>
  </si>
  <si>
    <t>Si vous sortez après 2 ans</t>
  </si>
  <si>
    <t xml:space="preserve">Il n'existe aucun rendement minimal garanti si vous sortez avant 2 ans. </t>
  </si>
  <si>
    <t>8 320 EUR</t>
  </si>
  <si>
    <t>9 450 EUR</t>
  </si>
  <si>
    <t>9 460 EUR</t>
  </si>
  <si>
    <t>10 020 EUR</t>
  </si>
  <si>
    <t>10 140 EUR</t>
  </si>
  <si>
    <t>10 610 EUR</t>
  </si>
  <si>
    <t>10 660 EUR</t>
  </si>
  <si>
    <t>Scénario défavorable : ce type de scénario s'est produit pour un investissement entre mars 2018 et mars 2020.</t>
  </si>
  <si>
    <t>Scénario intermédiaire : ce type de scénario s'est produit pour un investissement entre février 2015 et février 2017.</t>
  </si>
  <si>
    <t>Scénario favorable : ce type de scénario s'est produit pour un investissement entre mars 2020 et mars 2022.</t>
  </si>
  <si>
    <t>FR0007004171 - MCA Gestoblig</t>
  </si>
  <si>
    <t>4 360 EUR</t>
  </si>
  <si>
    <t>3 610 EUR</t>
  </si>
  <si>
    <t>8 070 EUR</t>
  </si>
  <si>
    <t>8 110 EUR</t>
  </si>
  <si>
    <t>10 750 EUR</t>
  </si>
  <si>
    <t>15 830 EUR</t>
  </si>
  <si>
    <t>15 370 EUR</t>
  </si>
  <si>
    <t>19 660 EUR</t>
  </si>
  <si>
    <t>Scénario favorable : ce type de scénario s'est produit pour un investissement entre février 2016 et février 2021.</t>
  </si>
  <si>
    <t>FR0013106705 - MCA Global Markets</t>
  </si>
  <si>
    <t>3 760 EUR</t>
  </si>
  <si>
    <t>4 370 EUR</t>
  </si>
  <si>
    <t>8 370 EUR</t>
  </si>
  <si>
    <t>8 440 EUR</t>
  </si>
  <si>
    <t>9 850 EUR</t>
  </si>
  <si>
    <t>10 280 EUR</t>
  </si>
  <si>
    <t>12 270 EUR</t>
  </si>
  <si>
    <t>12 130 EUR</t>
  </si>
  <si>
    <t>Scénario intermédiaire : ce type de scénario s'est produit pour un investissement entre mai 2019 et mai 2022.</t>
  </si>
  <si>
    <t>Scénario favorable : ce type de scénario s'est produit pour un investissement entre décembre 2012 et décembre 2015.</t>
  </si>
  <si>
    <t>FR0010231936 - MCA GTD</t>
  </si>
  <si>
    <t>2 400 EUR</t>
  </si>
  <si>
    <t>2 700 EUR</t>
  </si>
  <si>
    <t>7 420 EUR</t>
  </si>
  <si>
    <t>7 200 EUR</t>
  </si>
  <si>
    <t>10 240 EUR</t>
  </si>
  <si>
    <t>11 150 EUR</t>
  </si>
  <si>
    <t>14 620 EUR</t>
  </si>
  <si>
    <t>13 620 EUR</t>
  </si>
  <si>
    <t>FR0007042288 - MCA Le Logis</t>
  </si>
  <si>
    <t>2 570 EUR</t>
  </si>
  <si>
    <t>2 910 EUR</t>
  </si>
  <si>
    <t>10 310 EUR</t>
  </si>
  <si>
    <t>11 240 EUR</t>
  </si>
  <si>
    <t>14 470 EUR</t>
  </si>
  <si>
    <t>13 840 EUR</t>
  </si>
  <si>
    <t>Scénario intermédiaire : ce type de scénario s'est produit pour un investissement entre mai 2015 et mai 2018.</t>
  </si>
  <si>
    <t>Scénario favorable : ce type de scénario s'est produit pour un investissement entre octobre 2014 et octobre 2017.</t>
  </si>
  <si>
    <t>FR0007026307 - MCA Vie</t>
  </si>
  <si>
    <t>4 950 EUR</t>
  </si>
  <si>
    <t>5 760 EUR</t>
  </si>
  <si>
    <t>7 680 EUR</t>
  </si>
  <si>
    <t>9 500 EUR</t>
  </si>
  <si>
    <t>9 910 EUR</t>
  </si>
  <si>
    <t>11 350 EUR</t>
  </si>
  <si>
    <t>11 640 EUR</t>
  </si>
  <si>
    <t>Scénario intermédiaire : ce type de scénario s'est produit pour un investissement entre avril 2019 et avril 2021.</t>
  </si>
  <si>
    <t>FR0010097550 - PBL Croissance</t>
  </si>
  <si>
    <t>3 390 EUR</t>
  </si>
  <si>
    <t>2 990 EUR</t>
  </si>
  <si>
    <t>7 700 EUR</t>
  </si>
  <si>
    <t>7 930 EUR</t>
  </si>
  <si>
    <t>9 430 EUR</t>
  </si>
  <si>
    <t>10 270 EUR</t>
  </si>
  <si>
    <t>11 390 EUR</t>
  </si>
  <si>
    <t>13 650 EUR</t>
  </si>
  <si>
    <t>Scénario défavorable : ce type de scénario s'est produit pour un investissement entre octobre 2017 et octobre 2022.</t>
  </si>
  <si>
    <t>Scénario intermédiaire : ce type de scénario s'est produit pour un investissement entre avril 2016 et avril 2021.</t>
  </si>
  <si>
    <t>FR0011766658 - Puissance n°4</t>
  </si>
  <si>
    <t>3 130 EUR</t>
  </si>
  <si>
    <t>4 460 EUR</t>
  </si>
  <si>
    <t>8 000 EUR</t>
  </si>
  <si>
    <t>7 760 EUR</t>
  </si>
  <si>
    <t>9 800 EUR</t>
  </si>
  <si>
    <t>10 170 EUR</t>
  </si>
  <si>
    <t>12 100 EUR</t>
  </si>
  <si>
    <t>12 340 EUR</t>
  </si>
  <si>
    <t>Scénario intermédiaire : ce type de scénario s'est produit pour un investissement entre novembre 2014 et novembre 2016.</t>
  </si>
  <si>
    <t>FR0011911270 - Saint Maurille Patrimoine</t>
  </si>
  <si>
    <t>3 320 EUR</t>
  </si>
  <si>
    <t>7 370 EUR</t>
  </si>
  <si>
    <t>9 570 EUR</t>
  </si>
  <si>
    <t>10 110 EUR</t>
  </si>
  <si>
    <t>13 380 EUR</t>
  </si>
  <si>
    <t>12 300 EUR</t>
  </si>
  <si>
    <t>Scénario intermédiaire : ce type de scénario s'est produit pour un investissement entre mars 2014 et mars 2017.</t>
  </si>
  <si>
    <t>FR0013332764 - Toulindac</t>
  </si>
  <si>
    <t>3 150 EUR</t>
  </si>
  <si>
    <t>7 600 EUR</t>
  </si>
  <si>
    <t>7 770 EUR</t>
  </si>
  <si>
    <t>9 520 EUR</t>
  </si>
  <si>
    <t>9 980 EUR</t>
  </si>
  <si>
    <t>12 330 EUR</t>
  </si>
  <si>
    <t>Scénario intermédiaire : ce type de scénario s'est produit pour un investissement entre février 2017 et février 2020.</t>
  </si>
  <si>
    <t>FR0013332749 - Vilmorant Invest</t>
  </si>
  <si>
    <t>8 670 EUR</t>
  </si>
  <si>
    <t>9 540 EUR</t>
  </si>
  <si>
    <t>10 100 EUR</t>
  </si>
  <si>
    <t>Scénario intermédiaire : ce type de scénario s'est produit pour un investissement entre décembre 2013 et décembre 2016.</t>
  </si>
  <si>
    <t>9 640 EUR</t>
  </si>
  <si>
    <t>9 890 EUR</t>
  </si>
  <si>
    <t>Scénario intermédiaire : ce type de scénario s'est produit pour un investissement entre juillet 2019 et juillet 2022.</t>
  </si>
  <si>
    <t>OK</t>
  </si>
  <si>
    <t>9 410 EUR</t>
  </si>
  <si>
    <t>Scénario intermédiaire : ce type de scénario s'est produit pour un investissement entre mars 2013 et mars 2016.</t>
  </si>
  <si>
    <t>2 790 EUR</t>
  </si>
  <si>
    <t>3 450 EUR</t>
  </si>
  <si>
    <t>9 470 EUR</t>
  </si>
  <si>
    <t>Scénario intermédiaire : ce type de scénario s'est produit pour un investissement entre juin 2013 et juin 2016.</t>
  </si>
  <si>
    <t>11 340 EUR</t>
  </si>
  <si>
    <t>Scénario intermédiaire : ce type de scénario s'est produit pour un investissement entre juillet 2014 et juillet 2019.</t>
  </si>
  <si>
    <t>10 090 EUR</t>
  </si>
  <si>
    <t>Scénario intermédiaire : ce type de scénario s'est produit pour un investissement entre août 2018 et août 2021.</t>
  </si>
  <si>
    <t>1 820 EUR</t>
  </si>
  <si>
    <t>8 020 EUR</t>
  </si>
  <si>
    <t>11 180 EUR</t>
  </si>
  <si>
    <t>14 910 EUR</t>
  </si>
  <si>
    <t>Scénario défavorable : ce type de scénario s'est produit pour un investissement entre novembre 2021 et janvier 2023.</t>
  </si>
  <si>
    <t>Scénario intermédiaire : ce type de scénario s'est produit pour un investissement entre novembre 2013 et novembre 2018.</t>
  </si>
  <si>
    <t>10 080 EUR</t>
  </si>
  <si>
    <t>10 560 EUR</t>
  </si>
  <si>
    <t>Scénario intermédiaire : ce type de scénario s'est produit pour un investissement entre septembre 2014 et septembre 2019.</t>
  </si>
  <si>
    <t>10 010 EUR</t>
  </si>
  <si>
    <t>Scénario intermédiaire : ce type de scénario s'est produit pour un investissement entre décembre 2013 et décembre 2015.</t>
  </si>
  <si>
    <t>8 750 EUR</t>
  </si>
  <si>
    <t>10 730 EUR</t>
  </si>
  <si>
    <t>15 760 EUR</t>
  </si>
  <si>
    <t>9 830 EUR</t>
  </si>
  <si>
    <t>10 260 EUR</t>
  </si>
  <si>
    <t>11 440 EUR</t>
  </si>
  <si>
    <t>Scénario intermédiaire : ce type de scénario s'est produit pour un investissement entre juin 2018 et juin 2021.</t>
  </si>
  <si>
    <t>Scénario favorable : ce type de scénario s'est produit pour un investissement entre février 2013 et février 2016.</t>
  </si>
  <si>
    <t>10 210 EUR</t>
  </si>
  <si>
    <t>11 060 EUR</t>
  </si>
  <si>
    <t>Scénario intermédiaire : ce type de scénario s'est produit pour un investissement entre juin 2015 et juin 2018.</t>
  </si>
  <si>
    <t>Scénario intermédiaire : ce type de scénario s'est produit pour un investissement entre septembre 2015 et septembre 2018.</t>
  </si>
  <si>
    <t>9 490 EUR</t>
  </si>
  <si>
    <t>9 900 EUR</t>
  </si>
  <si>
    <t>Scénario intermédiaire : ce type de scénario s'est produit pour un investissement entre juin 2015 et juin 2017.</t>
  </si>
  <si>
    <t>9 380 EUR</t>
  </si>
  <si>
    <t>10 060 EUR</t>
  </si>
  <si>
    <t>13 560 EUR</t>
  </si>
  <si>
    <t>Scénario intermédiaire : ce type de scénario s'est produit pour un investissement entre juillet 2016 et juillet 2021.</t>
  </si>
  <si>
    <t>Scénario favorable : ce type de scénario s'est produit pour un investissement entre février 2013 et février 2018.</t>
  </si>
  <si>
    <t>9 770 EUR</t>
  </si>
  <si>
    <t>3 140 EUR</t>
  </si>
  <si>
    <t>Scénario intermédiaire : ce type de scénario s'est produit pour un investissement entre juillet 2018 et juillet 2021.</t>
  </si>
  <si>
    <t>2 940 EUR</t>
  </si>
  <si>
    <t>9 590 EUR</t>
  </si>
  <si>
    <t>2 710 EUR</t>
  </si>
  <si>
    <t>9 400 EUR</t>
  </si>
  <si>
    <t>Scénario intermédiaire : ce type de scénario s'est produit pour un investissement entre juillet 2013 et août 2016.</t>
  </si>
  <si>
    <t>3 040 EUR</t>
  </si>
  <si>
    <t>11 320 EUR</t>
  </si>
  <si>
    <t>14 740 EUR</t>
  </si>
  <si>
    <t>Scénario intermédiaire : ce type de scénario s'est produit pour un investissement entre février 2015 et janvier 2020.</t>
  </si>
  <si>
    <t>Scénario favorable : ce type de scénario s'est produit pour un investissement entre mars 2013 et février 2018.</t>
  </si>
  <si>
    <t>FR001400DYT3 - Kairos Patrimoine</t>
  </si>
  <si>
    <t>6 000 EUR</t>
  </si>
  <si>
    <t>6 270 EUR</t>
  </si>
  <si>
    <t>8 390 EUR</t>
  </si>
  <si>
    <t>8 540 EUR</t>
  </si>
  <si>
    <t>11 130 EUR</t>
  </si>
  <si>
    <t>11 730 EUR</t>
  </si>
  <si>
    <t>Scénario défavorable : ce type de scénario s'est produit pour un investissement entre novembre 2021 et février 2023.</t>
  </si>
  <si>
    <t>Scénario intermédiaire : ce type de scénario s'est produit pour un investissement entre janvier 2018 et janvier 2021.</t>
  </si>
  <si>
    <t>11 140 EUR</t>
  </si>
  <si>
    <t>14 770 EUR</t>
  </si>
  <si>
    <t>10 040 EUR</t>
  </si>
  <si>
    <t>10 530 EUR</t>
  </si>
  <si>
    <t>15 840 EUR</t>
  </si>
  <si>
    <t>Scénario intermédiaire : ce type de scénario s'est produit pour un investissement entre février 2014 et février 2019.</t>
  </si>
  <si>
    <t>Scénario intermédiaire : ce type de scénario s'est produit pour un investissement entre février 2018 et février 2020.</t>
  </si>
  <si>
    <t>3 620 EUR</t>
  </si>
  <si>
    <t>8 620 EUR</t>
  </si>
  <si>
    <t>10 720 EUR</t>
  </si>
  <si>
    <t>15 720 EUR</t>
  </si>
  <si>
    <t>Scénario intermédiaire : ce type de scénario s'est produit pour un investissement entre août 2017 et août 2022.</t>
  </si>
  <si>
    <t>9 810 EUR</t>
  </si>
  <si>
    <t>11 310 EUR</t>
  </si>
  <si>
    <t>Scénario intermédiaire : ce type de scénario s'est produit pour un investissement entre mars 2017 et février 2020.</t>
  </si>
  <si>
    <t>Scénario favorable : ce type de scénario s'est produit pour un investissement entre janvier 2019 et janvier 2022.</t>
  </si>
  <si>
    <t>2 390 EUR</t>
  </si>
  <si>
    <t>10 190 EUR</t>
  </si>
  <si>
    <t>11 040 EUR</t>
  </si>
  <si>
    <t>Scénario intermédiaire : ce type de scénario s'est produit pour un investissement entre juin 2019 et juin 2022.</t>
  </si>
  <si>
    <t>4 940 EUR</t>
  </si>
  <si>
    <t>3 370 EUR</t>
  </si>
  <si>
    <t>Scénario intermédiaire : ce type de scénario s'est produit pour un investissement entre novembre 2016 et novembre 2021.</t>
  </si>
  <si>
    <t>3 120 EUR</t>
  </si>
  <si>
    <t>4 450 EUR</t>
  </si>
  <si>
    <t>9 760 EUR</t>
  </si>
  <si>
    <t>3 310 EUR</t>
  </si>
  <si>
    <t>Scénario intermédiaire : ce type de scénario s'est produit pour un investissement entre septembre 2013 et septembre 2016.</t>
  </si>
  <si>
    <t>Scénario intermédiaire : ce type de scénario s'est produit pour un investissement entre août 2019 et août 2022.</t>
  </si>
  <si>
    <t>vérif scénario intermédiaire 5%</t>
  </si>
  <si>
    <t>9 530 EUR</t>
  </si>
  <si>
    <t>Scénario défavorable : ce type de scénario s'est produit pour un investissement entre janvier 2022 et mars 2023.</t>
  </si>
  <si>
    <t>Scénario intermédiaire : ce type de scénario s'est produit pour un investissement entre février 2016 et février 2019.</t>
  </si>
  <si>
    <t>2 930 EUR</t>
  </si>
  <si>
    <t>9 880 EUR</t>
  </si>
  <si>
    <t>Scénario favorable : ce type de scénario s'est produit pour un investissement entre mars 2020 et mars 2023.</t>
  </si>
  <si>
    <t>9 370 EUR</t>
  </si>
  <si>
    <t>12 200 EUR</t>
  </si>
  <si>
    <t>9 420 EUR</t>
  </si>
  <si>
    <t>12 530 EUR</t>
  </si>
  <si>
    <t>Scénario intermédiaire : ce type de scénario s'est produit pour un investissement entre mai 2016 et avril 2019.</t>
  </si>
  <si>
    <t>Scénario favorable : ce type de scénario s'est produit pour un investissement entre juin 2013 et juin 2018.</t>
  </si>
  <si>
    <t>13 150 EUR</t>
  </si>
  <si>
    <t>FR001400DYT3 - KAIROS PATRIMOINE</t>
  </si>
  <si>
    <t>8 490 EUR</t>
  </si>
  <si>
    <t>Scénario défavorable : ce type de scénario s'est produit pour un investissement entre novembre 2021 et mars 2023.</t>
  </si>
  <si>
    <t>Scénario intermédiaire : ce type de scénario s'est produit pour un investissement entre août 2017 et septembre 2020.</t>
  </si>
  <si>
    <t>10 300 EUR</t>
  </si>
  <si>
    <t>13 290 EUR</t>
  </si>
  <si>
    <t>Scénario intermédiaire : ce type de scénario s'est produit pour un investissement entre février 2014 et février 2017.</t>
  </si>
  <si>
    <t>8 230 EUR</t>
  </si>
  <si>
    <t>11 100 EUR</t>
  </si>
  <si>
    <t>14 640 EUR</t>
  </si>
  <si>
    <t>Scénario intermédiaire : ce type de scénario s'est produit pour un investissement entre décembre 2013 et décembre 2018.</t>
  </si>
  <si>
    <t>10 030 EUR</t>
  </si>
  <si>
    <t>10 490 EUR</t>
  </si>
  <si>
    <t>Scénario intermédiaire : ce type de scénario s'est produit pour un investissement entre avril 2017 et avril 2022.</t>
  </si>
  <si>
    <t>10 000 EUR</t>
  </si>
  <si>
    <t>Scénario intermédiaire : ce type de scénario s'est produit pour un investissement entre janvier 2020 et janvier 2022.</t>
  </si>
  <si>
    <t>8 970 EUR</t>
  </si>
  <si>
    <t>10 710 EUR</t>
  </si>
  <si>
    <t>15 650 EUR</t>
  </si>
  <si>
    <t>9 790 EUR</t>
  </si>
  <si>
    <t>10 220 EUR</t>
  </si>
  <si>
    <t>11 570 EUR</t>
  </si>
  <si>
    <t>Scénario intermédiaire : ce type de scénario s'est produit pour un investissement entre septembre 2014 et septembre 2017.</t>
  </si>
  <si>
    <t>11 030 EUR</t>
  </si>
  <si>
    <t>15 000 EUR</t>
  </si>
  <si>
    <t>Scénario intermédiaire : ce type de scénario s'est produit pour un investissement entre mars 2019 et mars 2022.</t>
  </si>
  <si>
    <t>2 560 EUR</t>
  </si>
  <si>
    <t>10 230 EUR</t>
  </si>
  <si>
    <t>11 120 EUR</t>
  </si>
  <si>
    <t>9 870 EUR</t>
  </si>
  <si>
    <t>Scénario intermédiaire : ce type de scénario s'est produit pour un investissement entre août 2015 et août 2017.</t>
  </si>
  <si>
    <t>2 980 EUR</t>
  </si>
  <si>
    <t>9 320 EUR</t>
  </si>
  <si>
    <t>9 940 EUR</t>
  </si>
  <si>
    <t>13 020 EUR</t>
  </si>
  <si>
    <t>Scénario intermédiaire : ce type de scénario s'est produit pour un investissement entre décembre 2015 et décembre 2020.</t>
  </si>
  <si>
    <t>Scénario favorable : ce type de scénario s'est produit pour un investissement entre mars 2013 et mars 2018.</t>
  </si>
  <si>
    <t>9 730 EUR</t>
  </si>
  <si>
    <t>Scénario intermédiaire : ce type de scénario s'est produit pour un investissement entre décembre 2019 et décembre 2021.</t>
  </si>
  <si>
    <t>3 350 EUR</t>
  </si>
  <si>
    <t>13 210 EUR</t>
  </si>
  <si>
    <t>Scénario intermédiaire : ce type de scénario s'est produit pour un investissement entre juillet 2016 et juillet 2019.</t>
  </si>
  <si>
    <t>3 780 EUR</t>
  </si>
  <si>
    <t>12 350 EUR</t>
  </si>
  <si>
    <t>Scénario intermédiaire : ce type de scénario s'est produit pour un investissement entre mai 2018 et mai 2021.</t>
  </si>
  <si>
    <t>12 540 EUR</t>
  </si>
  <si>
    <t>9 350 EUR</t>
  </si>
  <si>
    <t>11 190 EUR</t>
  </si>
  <si>
    <t>8 550 EUR</t>
  </si>
  <si>
    <t>Scénario défavorable : ce type de scénario s'est produit pour un investissement entre novembre 2021 et avril 2023.</t>
  </si>
  <si>
    <t>Scénario intermédiaire : ce type de scénario s'est produit pour un investissement entre décembre 2014 et décembre 2017.</t>
  </si>
  <si>
    <t>Scénario intermédiaire : ce type de scénario s'est produit pour un investissement entre avril 2019 et avril 2022.</t>
  </si>
  <si>
    <t>7 890 EUR</t>
  </si>
  <si>
    <t>14 450 EUR</t>
  </si>
  <si>
    <t>25 460 EUR</t>
  </si>
  <si>
    <t>Scénario intermédiaire : ce type de scénario s'est produit pour un investissement entre avril 2014 et avril 2019.</t>
  </si>
  <si>
    <t>10 480 EUR</t>
  </si>
  <si>
    <t>15 080 EUR</t>
  </si>
  <si>
    <t>Scénario intermédiaire : ce type de scénario s'est produit pour un investissement entre mars 2014 et mars 2019.</t>
  </si>
  <si>
    <t>Scénario favorable : ce type de scénario s'est produit pour un investissement entre mai 2013 et mai 2018.</t>
  </si>
  <si>
    <t>Scénario intermédiaire : ce type de scénario s'est produit pour un investissement entre mars 2017 et mars 2019.</t>
  </si>
  <si>
    <t>4 390 EUR</t>
  </si>
  <si>
    <t>3 650 EUR</t>
  </si>
  <si>
    <t>8 840 EUR</t>
  </si>
  <si>
    <t>10 700 EUR</t>
  </si>
  <si>
    <t>15 590 EUR</t>
  </si>
  <si>
    <t>Scénario intermédiaire : ce type de scénario s'est produit pour un investissement entre janvier 2014 et janvier 2016.</t>
  </si>
  <si>
    <t>3 360 EUR</t>
  </si>
  <si>
    <t>12 860 EUR</t>
  </si>
  <si>
    <t>Scénario intermédiaire : ce type de scénario s'est produit pour un investissement entre août 2016 et août 2021.</t>
  </si>
  <si>
    <t>9 720 EUR</t>
  </si>
  <si>
    <t>Scénario intermédiaire : ce type de scénario s'est produit pour un investissement entre février 2020 et février 2022.</t>
  </si>
  <si>
    <t>2 780 EUR</t>
  </si>
  <si>
    <t>5 130 EUR</t>
  </si>
  <si>
    <t>9 510 EUR</t>
  </si>
  <si>
    <t>9 330 EUR</t>
  </si>
  <si>
    <t>Scénario intermédiaire : ce type de scénario s'est produit pour un investissement entre octobre 2016 et octobre 2019.</t>
  </si>
  <si>
    <t>2 900 EUR</t>
  </si>
  <si>
    <t>11 170 EUR</t>
  </si>
  <si>
    <t>Scénario intermédiaire : ce type de scénario s'est produit pour un investissement entre mars 2014 et février 2019.</t>
  </si>
  <si>
    <t>8 560 EUR</t>
  </si>
  <si>
    <t>9 780 EUR</t>
  </si>
  <si>
    <t>Scénario défavorable : ce type de scénario s'est produit pour un investissement entre novembre 2021 et mai 2023.</t>
  </si>
  <si>
    <t>10 330 EUR</t>
  </si>
  <si>
    <t>Scénario intermédiaire : ce type de scénario s'est produit pour un investissement entre mars 2015 et mars 2018.</t>
  </si>
  <si>
    <t>14 330 EUR</t>
  </si>
  <si>
    <t>24 140 EUR</t>
  </si>
  <si>
    <t>Scénario intermédiaire : ce type de scénario s'est produit pour un investissement entre août 2014 et août 2019.</t>
  </si>
  <si>
    <t>10 460 EUR</t>
  </si>
  <si>
    <t>14 630 EUR</t>
  </si>
  <si>
    <t>Scénario intermédiaire : ce type de scénario s'est produit pour un investissement entre avril 2018 et avril 2023.</t>
  </si>
  <si>
    <t>9 990 EUR</t>
  </si>
  <si>
    <t>3 660 EUR</t>
  </si>
  <si>
    <t>9 210 EUR</t>
  </si>
  <si>
    <t>15 530 EUR</t>
  </si>
  <si>
    <t>Scénario intermédiaire : ce type de scénario s'est produit pour un investissement entre janvier 2015 et janvier 2020.</t>
  </si>
  <si>
    <t>9 750 EUR</t>
  </si>
  <si>
    <t>2 380 EUR</t>
  </si>
  <si>
    <t>10 150 EUR</t>
  </si>
  <si>
    <t>4 930 EUR</t>
  </si>
  <si>
    <t>Scénario intermédiaire : ce type de scénario s'est produit pour un investissement entre mai 2015 et mai 2017.</t>
  </si>
  <si>
    <t>9 290 EUR</t>
  </si>
  <si>
    <t>12 720 EUR</t>
  </si>
  <si>
    <t>Scénario intermédiaire : ce type de scénario s'est produit pour un investissement entre septembre 2016 et septembre 2021.</t>
  </si>
  <si>
    <t>Scénario favorable : ce type de scénario s'est produit pour un investissement entre juillet 2013 et juin 2018.</t>
  </si>
  <si>
    <t>9 710 EUR</t>
  </si>
  <si>
    <t>Scénario intermédiaire : ce type de scénario s'est produit pour un investissement entre janvier 2019 et janvier 2021.</t>
  </si>
  <si>
    <t>3 240 EUR</t>
  </si>
  <si>
    <t>Scénario défavorable : ce type de scénario s'est produit pour un investissement entre janvier 2022 et juin 2023.</t>
  </si>
  <si>
    <t>Scénario intermédiaire : ce type de scénario s'est produit pour un investissement entre août 2013 et août 2016.</t>
  </si>
  <si>
    <t>3 030 EUR</t>
  </si>
  <si>
    <t>Scénario défavorable : ce type de scénario s'est produit pour un investissement entre novembre 2021 et juin 2023.</t>
  </si>
  <si>
    <t>Scénario intermédiaire : ce type de scénario s'est produit pour un investissement entre mai 2016 et mai 2019.</t>
  </si>
  <si>
    <t>10 350 EUR</t>
  </si>
  <si>
    <t>8 450 EUR</t>
  </si>
  <si>
    <t>10 990 EUR</t>
  </si>
  <si>
    <t>14 180 EUR</t>
  </si>
  <si>
    <t>23 520 EUR</t>
  </si>
  <si>
    <t>Scénario intermédiaire : ce type de scénario s'est produit pour un investissement entre janvier 2014 et janvier 2019.</t>
  </si>
  <si>
    <t>10 470 EUR</t>
  </si>
  <si>
    <t>14 040 EUR</t>
  </si>
  <si>
    <t>Scénario intermédiaire : ce type de scénario s'est produit pour un investissement entre décembre 2017 et décembre 2019.</t>
  </si>
  <si>
    <t>3 670 EUR</t>
  </si>
  <si>
    <t>15 480 EUR</t>
  </si>
  <si>
    <t>Scénario intermédiaire : ce type de scénario s'est produit pour un investissement entre juillet 2017 et juillet 2022.</t>
  </si>
  <si>
    <t>3 750 EUR</t>
  </si>
  <si>
    <t>9 300 EUR</t>
  </si>
  <si>
    <t>9 840 EUR</t>
  </si>
  <si>
    <t>Scénario intermédiaire : ce type de scénario s'est produit pour un investissement entre octobre 2020 et octobre 2022.</t>
  </si>
  <si>
    <t>9 250 EUR</t>
  </si>
  <si>
    <t>Scénario intermédiaire : ce type de scénario s'est produit pour un investissement entre décembre 2015 et janvier 2021.</t>
  </si>
  <si>
    <t>9 700 EUR</t>
  </si>
  <si>
    <t>10 070 EUR</t>
  </si>
  <si>
    <t>Scénario intermédiaire : ce type de scénario s'est produit pour un investissement entre août 2016 et août 2019.</t>
  </si>
  <si>
    <t>13 420 EUR</t>
  </si>
  <si>
    <t>Scénario favorable : ce type de scénario s'est produit pour un investissement entre juillet 2016 et juin 2021.</t>
  </si>
  <si>
    <t>Scénario défavorable : ce type de scénario s'est produit pour un investissement entre novembre 2021 et juillet 2023.</t>
  </si>
  <si>
    <t>10 360 EUR</t>
  </si>
  <si>
    <t>Scénario intermédiaire : ce type de scénario s'est produit pour un investissement entre janvier 2016 et février 2019.</t>
  </si>
  <si>
    <t>10 970 EUR</t>
  </si>
  <si>
    <t>14 090 EUR</t>
  </si>
  <si>
    <t>21 730 EUR</t>
  </si>
  <si>
    <t>Scénario favorable : ce type de scénario s'est produit pour un investissement entre juillet 2013 et juillet 2018.</t>
  </si>
  <si>
    <t>Scénario intermédiaire : ce type de scénario s'est produit pour un investissement entre mai 2017 et mai 2019.</t>
  </si>
  <si>
    <t>3 700 EUR</t>
  </si>
  <si>
    <t>10 680 EUR</t>
  </si>
  <si>
    <t>Scénario intermédiaire : ce type de scénario s'est produit pour un investissement entre juillet 2018 et juillet 2023.</t>
  </si>
  <si>
    <t>Scénario intermédiaire : ce type de scénario s'est produit pour un investissement entre octobre 2014 et octobre 2016.</t>
  </si>
  <si>
    <t>12 490 EUR</t>
  </si>
  <si>
    <t>Scénario intermédiaire : ce type de scénario s'est produit pour un investissement entre mai 2016 et mai 2021.</t>
  </si>
  <si>
    <t>9 690 EUR</t>
  </si>
  <si>
    <t>10 050 EUR</t>
  </si>
  <si>
    <t>Scénario intermédiaire : ce type de scénario s'est produit pour un investissement entre novembre 2020 et novembre 2022.</t>
  </si>
  <si>
    <t>2 920 EUR</t>
  </si>
  <si>
    <t>10 160 EUR</t>
  </si>
  <si>
    <t>9 390 EUR</t>
  </si>
  <si>
    <t>8 580 EUR</t>
  </si>
  <si>
    <t>Scénario défavorable : ce type de scénario s'est produit pour un investissement entre novembre 2021 et août 2023.</t>
  </si>
  <si>
    <t>Scénario intermédiaire : ce type de scénario s'est produit pour un investissement entre décembre 2017 et décembre 2020.</t>
  </si>
  <si>
    <t>10 370 EUR</t>
  </si>
  <si>
    <t>8 650 EUR</t>
  </si>
  <si>
    <t>10 940 EUR</t>
  </si>
  <si>
    <t>21 200 EUR</t>
  </si>
  <si>
    <t>Scénario favorable : ce type de scénario s'est produit pour un investissement entre août 2013 et août 2018.</t>
  </si>
  <si>
    <t>13 180 EUR</t>
  </si>
  <si>
    <t>15 360 EUR</t>
  </si>
  <si>
    <t>9 680 EUR</t>
  </si>
  <si>
    <t>10 250 EUR</t>
  </si>
  <si>
    <t>Scénario intermédiaire : ce type de scénario s'est produit pour un investissement entre février 2015 et janvier 2017.</t>
  </si>
  <si>
    <t>9 220 EUR</t>
  </si>
  <si>
    <t>9 660 EUR</t>
  </si>
  <si>
    <t>12 080 EUR</t>
  </si>
  <si>
    <t>Scénario intermédiaire : ce type de scénario s'est produit pour un investissement entre décembre 2016 et décembre 2021.</t>
  </si>
  <si>
    <t>Scénario défavorable : ce type de scénario s'est produit pour un investissement entre janvier 2022 et septembre 2023.</t>
  </si>
  <si>
    <t>10 180 EUR</t>
  </si>
  <si>
    <t>Scénario intermédiaire : ce type de scénario s'est produit pour un investissement entre décembre 2016 et décembre 2019.</t>
  </si>
  <si>
    <t>Scénario intermédiaire : ce type de scénario s'est produit pour un investissement entre juin 2016 et juin 2019.</t>
  </si>
  <si>
    <t>8 470 EUR</t>
  </si>
  <si>
    <t>Scénario défavorable : ce type de scénario s'est produit pour un investissement entre novembre 2021 et septembre 2023.</t>
  </si>
  <si>
    <t>Scénario intermédiaire : ce type de scénario s'est produit pour un investissement entre janvier 2015 et janvier 2018.</t>
  </si>
  <si>
    <t>10 390 EUR</t>
  </si>
  <si>
    <t>Scénario intermédiaire : ce type de scénario s'est produit pour un investissement entre janvier 2017 et janvier 2020.</t>
  </si>
  <si>
    <t>2 080 EUR</t>
  </si>
  <si>
    <t>7 640 EUR</t>
  </si>
  <si>
    <t>10 910 EUR</t>
  </si>
  <si>
    <t>13 970 EUR</t>
  </si>
  <si>
    <t>19 980 EUR</t>
  </si>
  <si>
    <t>Scénario favorable : ce type de scénario s'est produit pour un investissement entre avril 2016 et avril 2021.</t>
  </si>
  <si>
    <t>12 970 EUR</t>
  </si>
  <si>
    <t>Scénario favorable : ce type de scénario s'est produit pour un investissement entre novembre 2016 et novembre 2021.</t>
  </si>
  <si>
    <t>Scénario intermédiaire : ce type de scénario s'est produit pour un investissement entre janvier 2018 et janvier 2020.</t>
  </si>
  <si>
    <t>Scénario intermédiaire : ce type de scénario s'est produit pour un investissement entre avril 2015 et avril 2017.</t>
  </si>
  <si>
    <t>9 620 EUR</t>
  </si>
  <si>
    <t>11 590 EUR</t>
  </si>
  <si>
    <t>Scénario intermédiaire : ce type de scénario s'est produit pour un investissement entre septembre 2015 et septembre 2020.</t>
  </si>
  <si>
    <t>Scénario favorable : ce type de scénario s'est produit pour un investissement entre octobre 2013 et octobre 2018.</t>
  </si>
  <si>
    <t>Scénario intermédiaire : ce type de scénario s'est produit pour un investissement entre décembre 2014 et novembre 2016.</t>
  </si>
  <si>
    <t>Scénario défavorable : ce type de scénario s'est produit pour un investissement entre janvier 2022 et octobre 2023.</t>
  </si>
  <si>
    <t>Scénario intermédiaire : ce type de scénario s'est produit pour un investissement entre mars 2016 et mars 2019.</t>
  </si>
  <si>
    <t>Scénario intermédiaire : ce type de scénario s'est produit pour un investissement entre juillet 2015 et juillet 2018.</t>
  </si>
  <si>
    <t>2 890 EUR</t>
  </si>
  <si>
    <t>3 440 EUR</t>
  </si>
  <si>
    <t>Scénario intermédiaire : ce type de scénario s'est produit pour un investissement entre mars 2018 et mars 2021.</t>
  </si>
  <si>
    <t>3 020 EUR</t>
  </si>
  <si>
    <t>13 440 EUR</t>
  </si>
  <si>
    <t>Scénario favorable : ce type de scénario s'est produit pour un investissement entre octobre 2018 et octobre 2023.</t>
  </si>
  <si>
    <t>10 200 EUR</t>
  </si>
  <si>
    <t>Scénario défavorable : ce type de scénario s'est produit pour un investissement entre novembre 2021 et octobre 2023.</t>
  </si>
  <si>
    <t>9 740 EUR</t>
  </si>
  <si>
    <t>6 930 EUR</t>
  </si>
  <si>
    <t>13 930 EUR</t>
  </si>
  <si>
    <t>3 730 EUR</t>
  </si>
  <si>
    <t>9 180 EUR</t>
  </si>
  <si>
    <t>15 280 EUR</t>
  </si>
  <si>
    <t>Scénario intermédiaire : ce type de scénario s'est produit pour un investissement entre novembre 2014 et novembre 2019.</t>
  </si>
  <si>
    <t>2 550 EUR</t>
  </si>
  <si>
    <t>4 920 EUR</t>
  </si>
  <si>
    <t>5 750 EUR</t>
  </si>
  <si>
    <t>Scénario intermédiaire : ce type de scénario s'est produit pour un investissement entre décembre 2016 et décembre 2018.</t>
  </si>
  <si>
    <t>3 330 EUR</t>
  </si>
  <si>
    <t>9 600 EUR</t>
  </si>
  <si>
    <t>Scénario intermédiaire : ce type de scénario s'est produit pour un investissement entre novembre 2015 et novembre 2020.</t>
  </si>
  <si>
    <t>Scénario favorable : ce type de scénario s'est produit pour un investissement entre octobre 2014 et octobre 2019.</t>
  </si>
  <si>
    <t>3 100 EUR</t>
  </si>
  <si>
    <t>Scénario intermédiaire : ce type de scénario s'est produit pour un investissement entre novembre 2016 et novembre 2019.</t>
  </si>
  <si>
    <t>3 220 EUR</t>
  </si>
  <si>
    <t>9 340 EUR</t>
  </si>
  <si>
    <t>Scénario intermédiaire : ce type de scénario s'est produit pour un investissement entre janvier 2014 et janvier 2017.</t>
  </si>
  <si>
    <t>3 010 EUR</t>
  </si>
  <si>
    <t>14 120 EUR</t>
  </si>
  <si>
    <t>Scénario favorable : ce type de scénario s'est produit pour un investissement entre novembre 2018 et novembre 2023.</t>
  </si>
  <si>
    <t>2 680 EUR</t>
  </si>
  <si>
    <t>8 640 EUR</t>
  </si>
  <si>
    <t>Scénario défavorable : ce type de scénario s'est produit pour un investissement entre novembre 2021 et novembre 2023.</t>
  </si>
  <si>
    <t>1 800 EUR</t>
  </si>
  <si>
    <t>10 400 EUR</t>
  </si>
  <si>
    <t>10 890 EUR</t>
  </si>
  <si>
    <t>13 920 EUR</t>
  </si>
  <si>
    <t>Scénario intermédiaire : ce type de scénario s'est produit pour un investissement entre août 2018 et août 2023.</t>
  </si>
  <si>
    <t>Scénario intermédiaire : ce type de scénario s'est produit pour un investissement entre février 2018 et janvier 2020.</t>
  </si>
  <si>
    <t>3 740 EUR</t>
  </si>
  <si>
    <t>15 260 EUR</t>
  </si>
  <si>
    <t>2 370 EUR</t>
  </si>
  <si>
    <t>2 690 EUR</t>
  </si>
  <si>
    <t>10 960 EUR</t>
  </si>
  <si>
    <t>4 900 EUR</t>
  </si>
  <si>
    <t>9 630 EUR</t>
  </si>
  <si>
    <t>Scénario intermédiaire : ce type de scénario s'est produit pour un investissement entre décembre 2018 et décembre 2020.</t>
  </si>
  <si>
    <t>2 970 EUR</t>
  </si>
  <si>
    <t>9 560 EUR</t>
  </si>
  <si>
    <t>3 340 EUR</t>
  </si>
  <si>
    <t>3 770 EUR</t>
  </si>
  <si>
    <t>5 120 EUR</t>
  </si>
  <si>
    <t>5 480 EUR</t>
  </si>
  <si>
    <t>2 880 EUR</t>
  </si>
  <si>
    <t>2 870 EUR</t>
  </si>
  <si>
    <t>3 000 EUR</t>
  </si>
  <si>
    <t>15 470 EUR</t>
  </si>
  <si>
    <t>Scénario favorable : ce type de scénario s'est produit pour un investissement entre janvier 2019 et décembre 2023.</t>
  </si>
  <si>
    <t>2 670 EUR</t>
  </si>
  <si>
    <t>Scénario intermédiaire : ce type de scénario s'est produit pour un investissement entre décembre 2020 et décembre 2023.</t>
  </si>
  <si>
    <t>8 830 EUR</t>
  </si>
  <si>
    <t>Scénario défavorable : ce type de scénario s'est produit pour un investissement entre novembre 2021 et décembre 2023.</t>
  </si>
  <si>
    <t>1 790 EUR</t>
  </si>
  <si>
    <t>Scénario intermédiaire : ce type de scénario s'est produit pour un investissement entre septembre 2016 et août 2019.</t>
  </si>
  <si>
    <t>7 960 EUR</t>
  </si>
  <si>
    <t>10 880 EUR</t>
  </si>
  <si>
    <t>14 720 EUR</t>
  </si>
  <si>
    <t>Scénario favorable : ce type de scénario s'est produit pour un investissement entre décembre 2018 et décembre 2023.</t>
  </si>
  <si>
    <t>Scénario intermédiaire : ce type de scénario s'est produit pour un investissement entre avril 2015 et mars 2017.</t>
  </si>
  <si>
    <t>9 930 EUR</t>
  </si>
  <si>
    <t>2 360 EUR</t>
  </si>
  <si>
    <t>2 540 EUR</t>
  </si>
  <si>
    <t>4 880 EUR</t>
  </si>
  <si>
    <t>5 740 EUR</t>
  </si>
  <si>
    <t>3 280 EUR</t>
  </si>
  <si>
    <t>2 960 EUR</t>
  </si>
  <si>
    <t>3 080 EUR</t>
  </si>
  <si>
    <t>4 440 EUR</t>
  </si>
  <si>
    <t>9 950 EUR</t>
  </si>
  <si>
    <t>6 810 EUR</t>
  </si>
  <si>
    <t>11 300 EUR</t>
  </si>
  <si>
    <t>Scénario intermédiaire : ce type de scénario s'est produit pour un investissement entre novembre 2020 et novembre 2023.</t>
  </si>
  <si>
    <t>8 910 EUR</t>
  </si>
  <si>
    <t>Scénario défavorable : ce type de scénario s'est produit pour un investissement entre novembre 2021 et janvier 2024.</t>
  </si>
  <si>
    <t>8 090 EUR</t>
  </si>
  <si>
    <t>13 950 EUR</t>
  </si>
  <si>
    <t>7 430 EUR</t>
  </si>
  <si>
    <t>15 320 EUR</t>
  </si>
  <si>
    <t>11 090 EUR</t>
  </si>
  <si>
    <t>Scénario intermédiaire : ce type de scénario s'est produit pour un investissement entre mars 2015 et mars 2017.</t>
  </si>
  <si>
    <t>3 070 EUR</t>
  </si>
  <si>
    <t>5 660 EUR</t>
  </si>
  <si>
    <t>Scénario intermédiaire : ce type de scénario s'est produit pour un investissement entre octobre 2015 et octobre 2018.</t>
  </si>
  <si>
    <t>2 660 EUR</t>
  </si>
  <si>
    <t>6 150 EUR</t>
  </si>
  <si>
    <t>6 960 EUR</t>
  </si>
  <si>
    <t>8 960 EUR</t>
  </si>
  <si>
    <t>Scénario défavorable : ce type de scénario s'est produit pour un investissement entre novembre 2021 et février 2024.</t>
  </si>
  <si>
    <t>8 210 EUR</t>
  </si>
  <si>
    <t>10 870 EUR</t>
  </si>
  <si>
    <t>13 980 EUR</t>
  </si>
  <si>
    <t>10 550 EUR</t>
  </si>
  <si>
    <t>4 550 EUR</t>
  </si>
  <si>
    <t>2 530 EUR</t>
  </si>
  <si>
    <t>11 080 EUR</t>
  </si>
  <si>
    <t>Scénario intermédiaire : ce type de scénario s'est produit pour un investissement entre février 2020 et février 2023.</t>
  </si>
  <si>
    <t>6 780 EUR</t>
  </si>
  <si>
    <t>2 860 EUR</t>
  </si>
  <si>
    <t>Scénario intermédiaire : ce type de scénario s'est produit pour un investissement entre janvier 2021 et janvier 2024.</t>
  </si>
  <si>
    <t>Scénario intermédiaire : ce type de scénario s'est produit pour un investissement entre mai 2014 et mai 2019.</t>
  </si>
  <si>
    <t>7 070 EUR</t>
  </si>
  <si>
    <t>7 000 EUR</t>
  </si>
  <si>
    <t>9 080 EUR</t>
  </si>
  <si>
    <t>FR001400N9J0 - MARIE MARTHE</t>
  </si>
  <si>
    <t>6 360 EUR</t>
  </si>
  <si>
    <t>6 820 EUR</t>
  </si>
  <si>
    <t>8 520 EUR</t>
  </si>
  <si>
    <t>8 820 EUR</t>
  </si>
  <si>
    <t>Scénario défavorable : ce type de scénario s'est produit pour un investissement entre février 2020 et février 2023.</t>
  </si>
  <si>
    <t>1 780 EUR</t>
  </si>
  <si>
    <t>8 270 EUR</t>
  </si>
  <si>
    <t>14 050 EUR</t>
  </si>
  <si>
    <t>Scénario défavorable : ce type de scénario s'est produit pour un investissement entre novembre 2021 et mars 2024.</t>
  </si>
  <si>
    <t>10 570 EUR</t>
  </si>
  <si>
    <t>2 350 EUR</t>
  </si>
  <si>
    <t>10 930 EUR</t>
  </si>
  <si>
    <t>3 270 EUR</t>
  </si>
  <si>
    <t>4 430 EUR</t>
  </si>
  <si>
    <t>3 210 EUR</t>
  </si>
  <si>
    <t>Scénario intermédiaire : ce type de scénario s'est produit pour un investissement entre juillet 2018 et août 2021.</t>
  </si>
  <si>
    <t>2 850 EUR</t>
  </si>
  <si>
    <t>2 650 EUR</t>
  </si>
  <si>
    <t>Scénario intermédiaire : ce type de scénario s'est produit pour un investissement entre mars 2021 et mars 2024.</t>
  </si>
  <si>
    <t>7 050 EUR</t>
  </si>
  <si>
    <t>6 990 EUR</t>
  </si>
  <si>
    <t>9 020 EUR</t>
  </si>
  <si>
    <t>Scénario défavorable : ce type de scénario s'est produit pour un investissement entre novembre 2021 et avril 2024.</t>
  </si>
  <si>
    <t>Scénario intermédiaire : ce type de scénario s'est produit pour un investissement entre septembre 2017 et septembre 2020.</t>
  </si>
  <si>
    <t>10 860 EUR</t>
  </si>
  <si>
    <t>14 080 EUR</t>
  </si>
  <si>
    <t>10 900 EUR</t>
  </si>
  <si>
    <t>Scénario intermédiaire : ce type de scénario s'est produit pour un investissement entre décembre 2020 et novembre 2023.</t>
  </si>
  <si>
    <t>4 870 EUR</t>
  </si>
  <si>
    <t>3 060 EUR</t>
  </si>
  <si>
    <t>Scénario intermédiaire : ce type de scénario s'est produit pour un investissement entre avril 2018 et avril 2021.</t>
  </si>
  <si>
    <t>Scénario intermédiaire : ce type de scénario s'est produit pour un investissement entre janvier 2020 et janvier 2023.</t>
  </si>
  <si>
    <t>2 180 EUR</t>
  </si>
  <si>
    <t>11 530 EUR</t>
  </si>
  <si>
    <t>3 090 EUR</t>
  </si>
  <si>
    <t>Scénario intermédiaire : ce type de scénario s'est produit pour un investissement entre mars 2021 et février 2024.</t>
  </si>
  <si>
    <t>Scénario intermédiaire : ce type de scénario s'est produit pour un investissement entre avril 2020 et avril 2023.</t>
  </si>
  <si>
    <t>Scénario intermédiaire : ce type de scénario s'est produit pour un investissement entre octobre 2017 et octobre 2020.</t>
  </si>
  <si>
    <t>2 460 EUR</t>
  </si>
  <si>
    <t>8 780 EUR</t>
  </si>
  <si>
    <t>10 840 EUR</t>
  </si>
  <si>
    <t>14 150 EUR</t>
  </si>
  <si>
    <t>Scénario défavorable : ce type de scénario s'est produit pour un investissement entre novembre 2021 et mai 2024.</t>
  </si>
  <si>
    <t>10 690 EUR</t>
  </si>
  <si>
    <t>15 010 EUR</t>
  </si>
  <si>
    <t>Scénario favorable : ce type de scénario s'est produit pour un investissement entre mai 2019 et mai 2024.</t>
  </si>
  <si>
    <t>10 650 EUR</t>
  </si>
  <si>
    <t>3 720 EUR</t>
  </si>
  <si>
    <t>2 520 EUR</t>
  </si>
  <si>
    <t>3 260 EUR</t>
  </si>
  <si>
    <t>Scénario intermédiaire : ce type de scénario s'est produit pour un investissement entre janvier 2017 et janvier 2022.</t>
  </si>
  <si>
    <t>9 920 EUR</t>
  </si>
  <si>
    <t>2 840 EUR</t>
  </si>
  <si>
    <t>Scénario intermédiaire : ce type de scénario s'est produit pour un investissement entre février 2021 et février 2024.</t>
  </si>
  <si>
    <t>Scénario intermédiaire : ce type de scénario s'est produit pour un investissement entre juillet 2017 et juillet 2020.</t>
  </si>
  <si>
    <t>6 370 EUR</t>
  </si>
  <si>
    <t>6 830 EUR</t>
  </si>
  <si>
    <t>7 510 EUR</t>
  </si>
  <si>
    <t>10 830 EUR</t>
  </si>
  <si>
    <t>Scénario défavorable : ce type de scénario s'est produit pour un investissement entre novembre 2021 et juin 2024.</t>
  </si>
  <si>
    <t>Scénario intermédiaire : ce type de scénario s'est produit pour un investissement entre juin 2019 et juin 2024.</t>
  </si>
  <si>
    <t>10 780 EUR</t>
  </si>
  <si>
    <t>15 060 EUR</t>
  </si>
  <si>
    <t>Scénario intermédiaire : ce type de scénario s'est produit pour un investissement entre juin 2018 et juin 2023.</t>
  </si>
  <si>
    <t>Scénario favorable : ce type de scénario s'est produit pour un investissement entre juin 2019 et juin 2024.</t>
  </si>
  <si>
    <t>4 890 EUR</t>
  </si>
  <si>
    <t>4 860 EUR</t>
  </si>
  <si>
    <t>Scénario intermédiaire : ce type de scénario s'est produit pour un investissement entre février 2021 et janvier 2024.</t>
  </si>
  <si>
    <t>6 970 EUR</t>
  </si>
  <si>
    <t>Scénario intermédiaire : ce type de scénario s'est produit pour un investissement entre avril 2021 et avril 2024.</t>
  </si>
  <si>
    <t>Scénario intermédiaire : ce type de scénario s'est produit pour un investissement entre septembre 2016 et septembre 2019.</t>
  </si>
  <si>
    <t>Scénario intermédiaire : ce type de scénario s'est produit pour un investissement entre août 2015 et août 2018.</t>
  </si>
  <si>
    <t>1 770 EUR</t>
  </si>
  <si>
    <t>7 990 EUR</t>
  </si>
  <si>
    <t>10 770 EUR</t>
  </si>
  <si>
    <t>14 170 EUR</t>
  </si>
  <si>
    <t>Scénario défavorable : ce type de scénario s'est produit pour un investissement entre novembre 2021 et juillet 2024.</t>
  </si>
  <si>
    <t>10 950 EUR</t>
  </si>
  <si>
    <t>Scénario intermédiaire : ce type de scénario s'est produit pour un investissement entre décembre 2019 et décembre 2022.</t>
  </si>
  <si>
    <t>Scénario intermédiaire : ce type de scénario s'est produit pour un investissement entre avril 2016 et avril 2019.</t>
  </si>
  <si>
    <t>11 550 EUR</t>
  </si>
  <si>
    <t>Scénario intermédiaire : ce type de scénario s'est produit pour un investissement entre janvier 2016 et janvier 2019.</t>
  </si>
  <si>
    <t>Scénario intermédiaire : ce type de scénario s'est produit pour un investissement entre juillet 2021 et juillet 2024.</t>
  </si>
  <si>
    <t>Scénario intermédiaire : ce type de scénario s'est produit pour un investissement entre octobre 2017 et septembre 2020.</t>
  </si>
  <si>
    <t>8 130 EUR</t>
  </si>
  <si>
    <t>14 370 EUR</t>
  </si>
  <si>
    <t>Scénario défavorable : ce type de scénario s'est produit pour un investissement entre novembre 2021 et août 2024.</t>
  </si>
  <si>
    <t>10 980 EUR</t>
  </si>
  <si>
    <t>Scénario intermédiaire : ce type de scénario s'est produit pour un investissement entre février 2016 et février 2021.</t>
  </si>
  <si>
    <t>3 710 EUR</t>
  </si>
  <si>
    <t>10 820 EUR</t>
  </si>
  <si>
    <t>Scénario intermédiaire : ce type de scénario s'est produit pour un investissement entre mars 2021 et avril 2024.</t>
  </si>
  <si>
    <t>10 920 EUR</t>
  </si>
  <si>
    <t>3 250 EUR</t>
  </si>
  <si>
    <t>Scénario intermédiaire : ce type de scénario s'est produit pour un investissement entre avril 2017 et avril 2019.</t>
  </si>
  <si>
    <t>11 770 EUR</t>
  </si>
  <si>
    <t>Scénario intermédiaire : ce type de scénario s'est produit pour un investissement entre juillet 2018 et juin 2023.</t>
  </si>
  <si>
    <t>2 640 EUR</t>
  </si>
  <si>
    <t>Scénario intermédiaire : ce type de scénario s'est produit pour un investissement entre octobre 2015 et novembre 2018.</t>
  </si>
  <si>
    <t>14 540 EUR</t>
  </si>
  <si>
    <t>Scénario défavorable : ce type de scénario s'est produit pour un investissement entre novembre 2021 et septembre 2024.</t>
  </si>
  <si>
    <t>Scénario intermédiaire : ce type de scénario s'est produit pour un investissement entre novembre 2018 et novembre 2023.</t>
  </si>
  <si>
    <t>15 430 EUR</t>
  </si>
  <si>
    <t>10 810 EUR</t>
  </si>
  <si>
    <t>Scénario intermédiaire : ce type de scénario s'est produit pour un investissement entre novembre 2016 et novembre 2018.</t>
  </si>
  <si>
    <t>3 200 EUR</t>
  </si>
  <si>
    <t>6 770 EUR</t>
  </si>
  <si>
    <t>Scénario intermédiaire : ce type de scénario s'est produit pour un investissement entre juin 2021 et juin 2024.</t>
  </si>
  <si>
    <t>Scénario intermédiaire : ce type de scénario s'est produit pour un investissement entre février 2015 et février 2018.</t>
  </si>
  <si>
    <t>11 820 EUR</t>
  </si>
  <si>
    <t>Scénario intermédiaire : ce type de scénario s'est produit pour un investissement entre février 2017 et février 2022.</t>
  </si>
  <si>
    <t>7 380 EUR</t>
  </si>
  <si>
    <t>10 670 EUR</t>
  </si>
  <si>
    <t>14 560 EUR</t>
  </si>
  <si>
    <t>Scénario défavorable : ce type de scénario s'est produit pour un investissement entre novembre 2021 et octobre 2024.</t>
  </si>
  <si>
    <t>Scénario intermédiaire : ce type de scénario s'est produit pour un investissement entre juillet 2019 et juillet 2024.</t>
  </si>
  <si>
    <t>Scénario favorable : ce type de scénario s'est produit pour un investissement entre octobre 2022 et octobre 2024.</t>
  </si>
  <si>
    <t>4 350 EUR</t>
  </si>
  <si>
    <t>Scénario intermédiaire : ce type de scénario s'est produit pour un investissement entre mai 2015 et juin 2018.</t>
  </si>
  <si>
    <t>10 790 EUR</t>
  </si>
  <si>
    <t>Scénario intermédiaire : ce type de scénario s'est produit pour un investissement entre août 2022 et août 2024.</t>
  </si>
  <si>
    <t>Scénario intermédiaire : ce type de scénario s'est produit pour un investissement entre juin 2022 et juin 2024.</t>
  </si>
  <si>
    <t>7 040 EUR</t>
  </si>
  <si>
    <t>7 920 EUR</t>
  </si>
  <si>
    <t>8 770 EUR</t>
  </si>
  <si>
    <t>Scénario défavorable : ce type de scénario s'est produit pour un investissement entre novembre 2021 et novembre 2024.</t>
  </si>
  <si>
    <t>Scénario intermédiaire : ce type de scénario s'est produit pour un investissement entre septembre 2019 et septembre 2024.</t>
  </si>
  <si>
    <t>8 310 EUR</t>
  </si>
  <si>
    <t>3 810 EUR</t>
  </si>
  <si>
    <t>15 550 EUR</t>
  </si>
  <si>
    <t>Scénario intermédiaire : ce type de scénario s'est produit pour un investissement entre octobre 2020 et octobre 2023.</t>
  </si>
  <si>
    <t>11 250 EUR</t>
  </si>
  <si>
    <t>Scénario favorable : ce type de scénario s'est produit pour un investissement entre décembre 2014 et décembre 2019.</t>
  </si>
  <si>
    <t>2 820 EUR</t>
  </si>
  <si>
    <t>2 830 EUR</t>
  </si>
  <si>
    <t>6 980 EUR</t>
  </si>
  <si>
    <t>Scénario intermédiaire : ce type de scénario s'est produit pour un investissement entre avril 2019 et mai 2022.</t>
  </si>
  <si>
    <t>5 930 EUR</t>
  </si>
  <si>
    <t>Scénario intermédiaire : ce type de scénario s'est produit pour un investissement entre octobre 2021 et octobre 2024.</t>
  </si>
  <si>
    <t>5 970 EUR</t>
  </si>
  <si>
    <t>9 360 EUR</t>
  </si>
  <si>
    <t>5 850 EUR</t>
  </si>
  <si>
    <t>4 090 EUR</t>
  </si>
  <si>
    <t>11 880 EUR</t>
  </si>
  <si>
    <t>5 560 EUR</t>
  </si>
  <si>
    <t>4 290 EUR</t>
  </si>
  <si>
    <t>3 580 EUR</t>
  </si>
  <si>
    <t>7 330 EUR</t>
  </si>
  <si>
    <t>14 190 EUR</t>
  </si>
  <si>
    <t>Scénario défavorable : ce type de scénario s'est produit pour un investissement entre novembre 2021 et décembre 2024.</t>
  </si>
  <si>
    <t>2 210 EUR</t>
  </si>
  <si>
    <t>11 210 EUR</t>
  </si>
  <si>
    <t>7 500 EUR</t>
  </si>
  <si>
    <t>9 140 EUR</t>
  </si>
  <si>
    <t>10 800 EUR</t>
  </si>
  <si>
    <t>3 820 EUR</t>
  </si>
  <si>
    <t>7 030 EUR</t>
  </si>
  <si>
    <t>8 700 EUR</t>
  </si>
  <si>
    <t>12 650 EUR</t>
  </si>
  <si>
    <t>11 920 EUR</t>
  </si>
  <si>
    <t>5 430 EUR</t>
  </si>
  <si>
    <t>5 590 EUR</t>
  </si>
  <si>
    <t>5 950 EUR</t>
  </si>
  <si>
    <t>Scénario favorable : ce type de scénario s'est produit pour un investissement entre janvier 2015 et janvier 2020.</t>
  </si>
  <si>
    <t>6 880 EUR</t>
  </si>
  <si>
    <t>6 280 EUR</t>
  </si>
  <si>
    <t>Scénario intermédiaire : ce type de scénario s'est produit pour un investissement entre février 2018 et mars 2021.</t>
  </si>
  <si>
    <t>6 300 EUR</t>
  </si>
  <si>
    <t>6 430 EUR</t>
  </si>
  <si>
    <t>5 800 EUR</t>
  </si>
  <si>
    <t>1 760 EUR</t>
  </si>
  <si>
    <t>5 010 EUR</t>
  </si>
  <si>
    <t>7 080 EUR</t>
  </si>
  <si>
    <t>10 520 EUR</t>
  </si>
  <si>
    <t>Scénario défavorable : ce type de scénario s'est produit pour un investissement entre novembre 2021 et janvier 2025.</t>
  </si>
  <si>
    <t>11 280 EUR</t>
  </si>
  <si>
    <t>Scénario intermédiaire : ce type de scénario s'est produit pour un investissement entre avril 2019 et avril 2024.</t>
  </si>
  <si>
    <t>7 620 EUR</t>
  </si>
  <si>
    <t>5 510 EUR</t>
  </si>
  <si>
    <t>FR0010021444 - MCA Patrimoine</t>
  </si>
  <si>
    <t>5 680 EUR</t>
  </si>
  <si>
    <t>Scénario intermédiaire : ce type de scénario s'est produit pour un investissement entre janvier 2023 et janvier 2025.</t>
  </si>
  <si>
    <t>6 090 EUR</t>
  </si>
  <si>
    <t>FR001400U5R2 - So Invest</t>
  </si>
  <si>
    <t>5 500 EUR</t>
  </si>
  <si>
    <t>8 080 EUR</t>
  </si>
  <si>
    <t>8 590 EUR</t>
  </si>
  <si>
    <t>13 070 EUR</t>
  </si>
  <si>
    <t>14 320 EUR</t>
  </si>
  <si>
    <t>Scénario intermédiaire : ce type de scénario s'est produit pour un investissement entre juin 2021 et juillet 2024.</t>
  </si>
  <si>
    <t>6 390 EUR</t>
  </si>
  <si>
    <t>5 840 EUR</t>
  </si>
  <si>
    <t>6 440 EUR</t>
  </si>
  <si>
    <t>5 770 EUR</t>
  </si>
  <si>
    <t>6 470 EUR</t>
  </si>
  <si>
    <t>4 110 EUR</t>
  </si>
  <si>
    <t>11 940 EUR</t>
  </si>
  <si>
    <t>Scénario intermédiaire : ce type de scénario s'est produit pour un investissement entre mars 2016 et mars 2021.</t>
  </si>
  <si>
    <t>5 360 EUR</t>
  </si>
  <si>
    <t>3 880 EUR</t>
  </si>
  <si>
    <t>4 050 EUR</t>
  </si>
  <si>
    <t>7 120 EUR</t>
  </si>
  <si>
    <t>13 910 EUR</t>
  </si>
  <si>
    <t>Scénario défavorable : ce type de scénario s'est produit pour un investissement entre novembre 2021 et février 2025.</t>
  </si>
  <si>
    <t>2 330 EUR</t>
  </si>
  <si>
    <t>2 740 EUR</t>
  </si>
  <si>
    <t>15 240 EUR</t>
  </si>
  <si>
    <t>Scénario intermédiaire : ce type de scénario s'est produit pour un investissement entre août 2018 et septembre 2023.</t>
  </si>
  <si>
    <t>Scénario favorable : ce type de scénario s'est produit pour un investissement entre février 2020 et février 2025.</t>
  </si>
  <si>
    <t>3 830 EUR</t>
  </si>
  <si>
    <t>10 740 EUR</t>
  </si>
  <si>
    <t>15 750 EUR</t>
  </si>
  <si>
    <t>6 330 EUR</t>
  </si>
  <si>
    <t>7 740 EUR</t>
  </si>
  <si>
    <t>10 440 EUR</t>
  </si>
  <si>
    <t>5 550 EUR</t>
  </si>
  <si>
    <t>5 370 EUR</t>
  </si>
  <si>
    <t>5 980 EUR</t>
  </si>
  <si>
    <t>5 190 EUR</t>
  </si>
  <si>
    <t>5 720 EUR</t>
  </si>
  <si>
    <t>Scénario intermédiaire : ce type de scénario s'est produit pour un investissement entre novembre 2019 et novembre 2022.</t>
  </si>
  <si>
    <t>6 140 EUR</t>
  </si>
  <si>
    <t>6 110 EUR</t>
  </si>
  <si>
    <t>7 270 EUR</t>
  </si>
  <si>
    <t>11 290 EUR</t>
  </si>
  <si>
    <t>5 960 EUR</t>
  </si>
  <si>
    <t>6 420 EUR</t>
  </si>
  <si>
    <t>6 790 EUR</t>
  </si>
  <si>
    <t>6 620 EUR</t>
  </si>
  <si>
    <t>6 500 EUR</t>
  </si>
  <si>
    <t>6 630 EUR</t>
  </si>
  <si>
    <t>5 240 EUR</t>
  </si>
  <si>
    <t>4 240 EUR</t>
  </si>
  <si>
    <t>12 050 EUR</t>
  </si>
  <si>
    <t>19 000 EUR</t>
  </si>
  <si>
    <t>Scénario favorable : ce type de scénario s'est produit pour un investissement entre mars 2020 et mars 2025.</t>
  </si>
  <si>
    <t>5 990 EUR</t>
  </si>
  <si>
    <t>Scénario intermédiaire : ce type de scénario s'est produit pour un investissement entre mai 2021 et mai 2024.</t>
  </si>
  <si>
    <t>FR0007026299 - MCA Convictions</t>
  </si>
  <si>
    <t>5 270 EUR</t>
  </si>
  <si>
    <t>5 380 EUR</t>
  </si>
  <si>
    <t>Scénario intermédiaire : ce type de scénario s'est produit pour un investissement entre novembre 2015 et novembre 2018.</t>
  </si>
  <si>
    <t>4 520 EUR</t>
  </si>
  <si>
    <t>4 010 EUR</t>
  </si>
  <si>
    <t>10 420 EUR</t>
  </si>
  <si>
    <t>Scénario défavorable : ce type de scénario s'est produit pour un investissement entre novembre 2021 et mars 2025.</t>
  </si>
  <si>
    <t>6 860 EUR</t>
  </si>
  <si>
    <t>11 460 EUR</t>
  </si>
  <si>
    <t>21 820 EUR</t>
  </si>
  <si>
    <t>Scénario défavorable : ce type de scénario s'est produit pour un investissement entre avril 2015 et avril 2020.</t>
  </si>
  <si>
    <t>9 190 EUR</t>
  </si>
  <si>
    <t>Scénario intermédiaire : ce type de scénario s'est produit pour un investissement entre mai 2015 et avril 2017.</t>
  </si>
  <si>
    <t>5 040 EUR</t>
  </si>
  <si>
    <t>3 910 EUR</t>
  </si>
  <si>
    <t>15 860 EUR</t>
  </si>
  <si>
    <t>20 610 EUR</t>
  </si>
  <si>
    <t>Scénario défavorable : ce type de scénario s'est produit pour un investissement entre mars 2024 et mars 2025.</t>
  </si>
  <si>
    <t>7 910 EUR</t>
  </si>
  <si>
    <t>5 730 EUR</t>
  </si>
  <si>
    <t>6 220 EUR</t>
  </si>
  <si>
    <t>6 260 EUR</t>
  </si>
  <si>
    <t>5 940 EUR</t>
  </si>
  <si>
    <t>5 890 EUR</t>
  </si>
  <si>
    <t>7 590 EUR</t>
  </si>
  <si>
    <t>6 080 EUR</t>
  </si>
  <si>
    <t>6 700 EUR</t>
  </si>
  <si>
    <t>6 570 EUR</t>
  </si>
  <si>
    <t>6 540 EUR</t>
  </si>
  <si>
    <t>6 600 EUR</t>
  </si>
  <si>
    <t>6 740 EUR</t>
  </si>
  <si>
    <t>6 750 EUR</t>
  </si>
  <si>
    <t>4 220 EUR</t>
  </si>
  <si>
    <t>8 180 EUR</t>
  </si>
  <si>
    <t>12 170 EUR</t>
  </si>
  <si>
    <t>Scénario défavorable : ce type de scénario s'est produit pour un investissement entre avril 2015 et mai 2020.</t>
  </si>
  <si>
    <t>Scénario intermédiaire : ce type de scénario s'est produit pour un investissement entre septembre 2018 et septembre 2023.</t>
  </si>
  <si>
    <t>6 120 EUR</t>
  </si>
  <si>
    <t>6 190 EUR</t>
  </si>
  <si>
    <t>7 870 EUR</t>
  </si>
  <si>
    <t>5 260 EUR</t>
  </si>
  <si>
    <t>5 490 EUR</t>
  </si>
  <si>
    <t>7 350 EUR</t>
  </si>
  <si>
    <t>14 130 EUR</t>
  </si>
  <si>
    <t>Scénario défavorable : ce type de scénario s'est produit pour un investissement entre novembre 2021 et avril 2025.</t>
  </si>
  <si>
    <t>11 520 EUR</t>
  </si>
  <si>
    <t>Scénario défavorable : ce type de scénario s'est produit pour un investissement entre mai 2015 et mai 2020.</t>
  </si>
  <si>
    <t>9 150 EUR</t>
  </si>
  <si>
    <t>4 030 EUR</t>
  </si>
  <si>
    <t>3 860 EUR</t>
  </si>
  <si>
    <t>9 050 EUR</t>
  </si>
  <si>
    <t>15 890 EUR</t>
  </si>
  <si>
    <t>Scénario défavorable : ce type de scénario s'est produit pour un investissement entre avril 2024 et avril 2025.</t>
  </si>
  <si>
    <t>7 860 EUR</t>
  </si>
  <si>
    <t>6 340 EUR</t>
  </si>
  <si>
    <t>5 920 EUR</t>
  </si>
  <si>
    <t>5 880 EUR</t>
  </si>
  <si>
    <t>7 400 EUR</t>
  </si>
  <si>
    <t>7 060 EUR</t>
  </si>
  <si>
    <t>Scénario intermédiaire : ce type de scénario s'est produit pour un investissement entre juin 2019 et juillet 2024.</t>
  </si>
  <si>
    <t>7 010 EUR</t>
  </si>
  <si>
    <t>6 200 EUR</t>
  </si>
  <si>
    <t>6 230 EUR</t>
  </si>
  <si>
    <t>Période de détention recommandée : 3 ans.</t>
  </si>
  <si>
    <t>Si vous sortez après 3 ans.</t>
  </si>
  <si>
    <t>Il n'existe aucun rendement minimal garanti.</t>
  </si>
  <si>
    <t>Scénario défavorable : ce type de scénario s'est produit pour un investissement entre Mars 2017 et Mars 2020</t>
  </si>
  <si>
    <t>Scénario intermédiaire : ce type de scénario s'est produit pour un investissement entre Janvier 2021 et Janvier 2024</t>
  </si>
  <si>
    <t>Scénario favorable : ce type de scénario s'est produit pour un investissement entre Décembre 2018 et Décembre 2021</t>
  </si>
  <si>
    <t>Scénario défavorable : ce type de scénario s'est produit pour un investissement entre Mai 2017 et Mai 2020</t>
  </si>
  <si>
    <t>Scénario intermédiaire : ce type de scénario s'est produit pour un investissement entre Mai 2019 et Mai 2022</t>
  </si>
  <si>
    <t>Scénario favorable : ce type de scénario s'est produit pour un investissement entre Mars 2020 et Mars 2023</t>
  </si>
  <si>
    <t>Scénario intermédiaire : ce type de scénario s'est produit pour un investissement entre Juillet 2016 et Juillet 2019</t>
  </si>
  <si>
    <t>Période de détention recommandée : 5 ans.</t>
  </si>
  <si>
    <t>Si vous sortez après 5 ans.</t>
  </si>
  <si>
    <t>Scénario défavorable : ce type de scénario s'est produit pour un investissement entre Avril 2015 et Avril 2020</t>
  </si>
  <si>
    <t>Scénario intermédiaire : ce type de scénario s'est produit pour un investissement entre Mars 2016 et Mars 2021</t>
  </si>
  <si>
    <t>Scénario favorable : ce type de scénario s'est produit pour un investissement entre Mars 2020 et Mars 2025</t>
  </si>
  <si>
    <t>Scénario intermédiaire : ce type de scénario s'est produit pour un investissement entre Avril 2021 et Avril 2024</t>
  </si>
  <si>
    <t>Scénario défavorable : ce type de scénario s'est produit pour un investissement entre Décembre 2019 et Décembre 2022</t>
  </si>
  <si>
    <t>Scénario intermédiaire : ce type de scénario s'est produit pour un investissement entre Juillet 2015 et Juillet 2018</t>
  </si>
  <si>
    <t>Scénario défavorable : ce type de scénario s'est produit pour un investissement entre Mai 2015 et Mai 2020</t>
  </si>
  <si>
    <t>Scénario intermédiaire : ce type de scénario s'est produit pour un investissement entre Juillet 2018 et Juillet 2023</t>
  </si>
  <si>
    <t>Période de détention recommandée : 2 ans.</t>
  </si>
  <si>
    <t>Si vous sortez après 2 ans.</t>
  </si>
  <si>
    <t>Scénario défavorable : ce type de scénario s'est produit pour un investissement entre Mars 2018 et Mars 2020</t>
  </si>
  <si>
    <t>Scénario intermédiaire : ce type de scénario s'est produit pour un investissement entre Novembre 2016 et Novembre 2018</t>
  </si>
  <si>
    <t>Scénario favorable : ce type de scénario s'est produit pour un investissement entre Septembre 2022 et Septembre 2024</t>
  </si>
  <si>
    <t>Scénario défavorable : ce type de scénario s'est produit pour un investissement entre Octobre 2017 et Octobre 2022</t>
  </si>
  <si>
    <t>Scénario intermédiaire : ce type de scénario s'est produit pour un investissement entre Janvier 2017 et Janvier 2022</t>
  </si>
  <si>
    <t>Scénario intermédiaire : ce type de scénario s'est produit pour un investissement entre Avril 2019 et Avril 2021</t>
  </si>
  <si>
    <t>Scénario favorable : ce type de scénario s'est produit pour un investissement entre Mars 2020 et Mars 2022</t>
  </si>
  <si>
    <t>Scénario intermédiaire : ce type de scénario s'est produit pour un investissement entre Octobre 2016 et Octobre 2019</t>
  </si>
  <si>
    <t>Scénario intermédiaire : ce type de scénario s'est produit pour un investissement entre Février 2017 et Février 2020</t>
  </si>
  <si>
    <t>Scénario intermédiaire : ce type de scénario s'est produit pour un investissement entre Avril 2016 et Avril 2021</t>
  </si>
  <si>
    <t>Scénario intermédiaire : ce type de scénario s'est produit pour un investissement entre Mars 2016 et Mars 2019</t>
  </si>
  <si>
    <t>Scénario défavorable : ce type de scénario s'est produit pour un investissement entre Juillet 2015 et Juillet 2020</t>
  </si>
  <si>
    <t>Scénario intermédiaire : ce type de scénario s'est produit pour un investissement entre Mai 2018 et Mai 2021</t>
  </si>
  <si>
    <t>Scénario intermédiaire : ce type de scénario s'est produit pour un investissement entre Décembre 2016 et Décembre 2021</t>
  </si>
  <si>
    <t>Scénario intermédiaire : ce type de scénario s'est produit pour un investissement entre Décembre 2019 et Décembre 2021</t>
  </si>
  <si>
    <t>Scénario intermédiaire : ce type de scénario s'est produit pour un investissement entre Février 2022 et Février 2025</t>
  </si>
  <si>
    <t>Scénario défavorable : ce type de scénario s'est produit pour un investissement entre Avril 2017 et Avril 2020</t>
  </si>
  <si>
    <t>Scénario intermédiaire : ce type de scénario s'est produit pour un investissement entre Mars 2018 et Mars 2021</t>
  </si>
  <si>
    <t xml:space="preserve">Il n'existe aucun rendement minimal garanti. </t>
  </si>
  <si>
    <t>6 670 EUR</t>
  </si>
  <si>
    <t>8 330 EUR</t>
  </si>
  <si>
    <t>8 140 EUR</t>
  </si>
  <si>
    <t>10 500 EUR</t>
  </si>
  <si>
    <t>12 610 EUR</t>
  </si>
  <si>
    <t>12 730 EUR</t>
  </si>
  <si>
    <t>Scénario défavorable : ce type de scénario s'est produit pour un investissement entre mai 2017 et mai 2020.</t>
  </si>
  <si>
    <t>6 640 EUR</t>
  </si>
  <si>
    <t>7 810 EUR</t>
  </si>
  <si>
    <t>7 390 EUR</t>
  </si>
  <si>
    <t>8 200 EUR</t>
  </si>
  <si>
    <t>8 880EUR</t>
  </si>
  <si>
    <t>8 930 EUR</t>
  </si>
  <si>
    <t>12 280 EUR</t>
  </si>
  <si>
    <t>Scénario défavorable : ce type de scénario s'est produit pour un investissement entre Avril 2017 et Avril 2020.</t>
  </si>
  <si>
    <t>Scénario intermédiaire : ce type de scénario s'est produit pour un investissement entre Août 2019 et Août 2022.</t>
  </si>
  <si>
    <t>Scénario favorable : ce type de scénario s'est produit pour un investissement entre Décembre 2018 et Décembre 2021.</t>
  </si>
  <si>
    <t>8 880 EUR</t>
  </si>
  <si>
    <t>5 540 EUR</t>
  </si>
  <si>
    <t>12 550 EUR</t>
  </si>
  <si>
    <t>11 360 EUR</t>
  </si>
  <si>
    <t>4 510 EUR</t>
  </si>
  <si>
    <t>4020 EUR</t>
  </si>
  <si>
    <t>6 890 EUR</t>
  </si>
  <si>
    <t>8 050 EUR</t>
  </si>
  <si>
    <t>19 520 EUR</t>
  </si>
  <si>
    <t>18 970 EUR</t>
  </si>
  <si>
    <t>Scénario défavorable : ce type de scénario s'est produit pour un investissement entre octobre 2021 et mai 2025.</t>
  </si>
  <si>
    <t>Scénario favorable : ce type de scénario s'est produit pour un investissement entre mars 2016 et mars 2021.</t>
  </si>
  <si>
    <t>14 480 EUR</t>
  </si>
  <si>
    <t>Scénario défavorable : ce type de scénario s'est produit pour un investissement entre octobre 2021 et juin 2025.</t>
  </si>
  <si>
    <t>3 990 EUR</t>
  </si>
  <si>
    <t>8 250 EUR</t>
  </si>
  <si>
    <t>10 760 EUR</t>
  </si>
  <si>
    <t>14 070 EUR</t>
  </si>
  <si>
    <t>18 400 EUR</t>
  </si>
  <si>
    <t>Scénario défavorable : ce type de scénario s'est produit pour un investissement entre mars 2024 et mai 2025.</t>
  </si>
  <si>
    <t>3 560 EUR</t>
  </si>
  <si>
    <t>Scénario défavorable : ce type de scénario s'est produit pour un investissement entre juin 2024 et juin 2025.</t>
  </si>
  <si>
    <t>7 460 EUR</t>
  </si>
  <si>
    <t>7 780 EUR</t>
  </si>
  <si>
    <t>Scénario défavorable : ce type de scénario s'est produit pour un investissement entre décembre 2019 et décembre 2022.</t>
  </si>
  <si>
    <t>Scénario favorable : ce type de scénario s'est produit pour un investissement entre mai 2022 et mai 2025.</t>
  </si>
  <si>
    <t>Scénario intermédiaire : ce type de scénario s'est produit pour un investissement entre décembre 2021 et décembre 2024.</t>
  </si>
  <si>
    <t>Scénario favorable : ce type de scénario s'est produit pour un investissement entre juin 2022 et juin 2025.</t>
  </si>
  <si>
    <t xml:space="preserve"> </t>
  </si>
  <si>
    <t>Scénario intermédiaire : ce type de scénario s'est produit pour un investissement entre Février 2018 et Février 2021</t>
  </si>
  <si>
    <t>Scénario intermédiaire : ce type de scénario s'est produit pour un investissement entre Avril 2016 et Avril 2019</t>
  </si>
  <si>
    <t>Scénario défavorable : ce type de scénario s'est produit pour un investissement entre Juin 2015 et Juin 2020</t>
  </si>
  <si>
    <t>Scénario intermédiaire : ce type de scénario s'est produit pour un investissement entre Septembre 2018 et Septembre 2023</t>
  </si>
  <si>
    <t>Scénario intermédiaire : ce type de scénario s'est produit pour un investissement entre Octobre 2017 et Octobre 2020</t>
  </si>
  <si>
    <t>Scénario intermédiaire : ce type de scénario s'est produit pour un investissement entre Mars 2020 et Mars 2023</t>
  </si>
  <si>
    <t>Scénario favorable : ce type de scénario s'est produit pour un investissement entre Juin 2022 et Juin 2025</t>
  </si>
  <si>
    <t>Scénario défavorable : ce type de scénario s'est produit pour un investissement entre Octobre 2021 et Juillet 2025</t>
  </si>
  <si>
    <t>Scénario intermédiaire : ce type de scénario s'est produit pour un investissement entre Avril 2019 et Avril 2024</t>
  </si>
  <si>
    <t>Scénario favorable : ce type de scénario s'est produit pour un investissement entre Mars 2016 et Mars 2021</t>
  </si>
  <si>
    <t>Scénario défavorable : ce type de scénario s'est produit pour un investissement entre Juin 2024 et Juillet 2025</t>
  </si>
  <si>
    <t>Scénario intermédiaire : ce type de scénario s'est produit pour un investissement entre Mars 2017 et Mars 2022</t>
  </si>
  <si>
    <t>Scénario intermédiaire : ce type de scénario s'est produit pour un investissement entre Juin 2018 et Juin 2021</t>
  </si>
  <si>
    <t>Scénario intermédiaire : ce type de scénario s'est produit pour un investissement entre Juin 2022 et Juin 2024</t>
  </si>
  <si>
    <t>Scénario intermédiaire : ce type de scénario s'est produit pour un investissement entre Juillet 2019 et Juillet 2024</t>
  </si>
  <si>
    <t>Scénario intermédiaire : ce type de scénario s'est produit pour un investissement entre Octobre 2020 et Octobre 2023</t>
  </si>
  <si>
    <t>Scénario intermédiaire : ce type de scénario s'est produit pour un investissement entre Juin 2019 et Juin 2022</t>
  </si>
  <si>
    <t>Scénario intermédiaire : ce type de scénario s'est produit pour un investissement entre Mai 2016 et Mai 2021</t>
  </si>
  <si>
    <t>Scénario intermédiaire : ce type de scénario s'est produit pour un investissement entre Août 2019 et Août 2022</t>
  </si>
  <si>
    <t>Scénario intermédiaire : ce type de scénario s'est produit pour un investissement entre Décembre 2021 et Décembre 2024.</t>
  </si>
  <si>
    <t>Scénario intermédiaire : ce type de scénario s'est produit pour un investissement entre Novembre 2015 et Novembre 2018</t>
  </si>
  <si>
    <t>Scénario défavorable : ce type de scénario s'est produit pour un investissement entre Octobre 2021 et Août 2025</t>
  </si>
  <si>
    <t>Scénario défavorable : ce type de scénario s'est produit pour un investissement entre Octobre 2015 et Octobre 2020</t>
  </si>
  <si>
    <t>Scénario intermédiaire : ce type de scénario s'est produit pour un investissement entre Octobre 2018 et Octobre 2023</t>
  </si>
  <si>
    <t>Scénario défavorable : ce type de scénario s'est produit pour un investissement entre Juin 2024 et Août 2025</t>
  </si>
  <si>
    <t>Scénario intermédiaire : ce type de scénario s'est produit pour un investissement entre Novembre 2015 et Novembre 2020</t>
  </si>
  <si>
    <t>Scénario défavorable : ce type de scénario s'est produit pour un investissement entre Avril 2018 et Avril 2023</t>
  </si>
  <si>
    <t>Scénario intermédiaire : ce type de scénario s'est produit pour un investissement entre Janvier 2019 et Janvier 2024</t>
  </si>
  <si>
    <t>Scénario intermédiaire : ce type de scénario s'est produit pour un investissement entre Mars 2022 et Mars 2025</t>
  </si>
  <si>
    <t>Scénario intermédiaire : ce type de scénario s'est produit pour un investissement entre Décembre 2015 et Décembre 2020</t>
  </si>
  <si>
    <t>Scénario intermédiaire : ce type de scénario s'est produit pour un investissement entre Novembre 2020 et Novembre 2023</t>
  </si>
  <si>
    <t>Scénario intermédiaire : ce type de scénario s'est produit pour un investissement entre Août 2016 et Août 2021</t>
  </si>
  <si>
    <t>Scénario intermédiaire : ce type de scénario s'est produit pour un investissement entre Juillet 2017 et Juillet 2020</t>
  </si>
  <si>
    <t>Scénario intermédiaire : ce type de scénario s'est produit pour un investissement entre Septembre 2017 et Septembre 2020</t>
  </si>
  <si>
    <t>Scénario favorable : ce type de scénario s'est produit pour un investissement entre Août 2022 et Août 2025</t>
  </si>
  <si>
    <t>Scénario défavorable : ce type de scénario s'est produit pour un investissement entre Octobre 2021 et Septembre 2025</t>
  </si>
  <si>
    <t>Scénario défavorable : ce type de scénario s'est produit pour un investissement entre Juin 2024 et Septembre 2025</t>
  </si>
  <si>
    <t>Scénario intermédiaire : ce type de scénario s'est produit pour un investissement entre Août 2020 et Août 2023</t>
  </si>
  <si>
    <t>FR0014011S56 - Ficogest</t>
  </si>
  <si>
    <t>4 700 EUR</t>
  </si>
  <si>
    <t>7 970 EUR</t>
  </si>
  <si>
    <t>13 130 EUR</t>
  </si>
  <si>
    <t>13 050 EUR</t>
  </si>
  <si>
    <t>16 390 EUR</t>
  </si>
  <si>
    <t>Scénario défavorable : ce type de scénario s'est produit pour un investissement entre octobre 2024 et octobre 2025.</t>
  </si>
  <si>
    <t>Scénario favorable : ce type de scénario s'est produit pour un investissement entre Septembre 2022 et Septembre 2025</t>
  </si>
  <si>
    <t>Scénario défavorable : ce type de scénario s'est produit pour un investissement entre Octobre 2021 et Octobre 2025</t>
  </si>
  <si>
    <t>Scénario intermédiaire : ce type de scénario s'est produit pour un investissement entre Septembre 2016 et Septembre 2021</t>
  </si>
  <si>
    <t>Scénario favorable : ce type de scénario s'est produit pour un investissement entre Octobre 2020 et Octobre 2025</t>
  </si>
  <si>
    <t>Scénario défavorable : ce type de scénario s'est produit pour un investissement entre Septembre 2017 et Septembre 2022</t>
  </si>
  <si>
    <t>Scénario intermédiaire : ce type de scénario s'est produit pour un investissement entre Mars 2019 et Mars 2024</t>
  </si>
  <si>
    <t>5 530 EUR</t>
  </si>
  <si>
    <t>Scénario défavorable : ce type de scénario s'est produit pour un investissement entre Octobre 2024 et Octobre 2025</t>
  </si>
  <si>
    <t>Scénario intermédiaire : ce type de scénario s'est produit pour un investissement entre Novembre 2016 et Novembre 2021</t>
  </si>
  <si>
    <t>Scénario favorable : ce type de scénario s'est produit pour un investissement entre Octobre 2022 et Octobre 2025</t>
  </si>
  <si>
    <t>Scénario défavorable : ce type de scénario s'est produit pour un investissement entre Octobre 2021 et Novembre 2025</t>
  </si>
  <si>
    <t>Scénario intermédiaire : ce type de scénario s'est produit pour un investissement entre Juin 2016 et Juin 2021</t>
  </si>
  <si>
    <t>Scénario intermédiaire : ce type de scénario s'est produit pour un investissement entre Septembre 2021 et Septembre 2024</t>
  </si>
  <si>
    <t>Scénario intermédiaire : ce type de scénario s'est produit pour un investissement entre Juillet 2018 et Juillet 2021</t>
  </si>
  <si>
    <t>Scénario intermédiaire : ce type de scénario s'est produit pour un investissement entre Juillet 2021 et Juillet 2024</t>
  </si>
  <si>
    <t>13 230 EUR</t>
  </si>
  <si>
    <t>Scénario défavorable : ce type de scénario s'est produit pour un investissement entre décembre 2024 et décembre 2025.</t>
  </si>
  <si>
    <t>Scénario intermédiaire : ce type de scénario s'est produit pour un investissement entre Décembre 2016 et Décembre 2019</t>
  </si>
  <si>
    <t>Scénario intermédiaire : ce type de scénario s'est produit pour un investissement entre Juillet 2016 et Juillet 2021</t>
  </si>
  <si>
    <t>Scénario intermédiaire : ce type de scénario s'est produit pour un investissement entre Mai 2021 et Mai 2024</t>
  </si>
  <si>
    <t>Scénario intermédiaire : ce type de scénario s'est produit pour un investissement entre Août 2016 et Août 2019</t>
  </si>
  <si>
    <t>Scénario intermédiaire : ce type de scénario s'est produit pour un investissement entre Mai 2016 et Mai 2019</t>
  </si>
  <si>
    <t>Scénario favorable : ce type de scénario s'est produit pour un investissement entre Décembre 2022 et Décembre 2025</t>
  </si>
  <si>
    <t>Scénario intermédiaire : ce type de scénario s'est produit pour un investissement entre Juillet 2019 et Juillet 2022</t>
  </si>
  <si>
    <t>Scénario défavorable : ce type de scénario s'est produit pour un investissement entre Octobre 2021 et Décembre 2025</t>
  </si>
  <si>
    <t>Scénario défavorable : ce type de scénario s'est produit pour un investissement entre Décembre 2024 et Décembre 2025</t>
  </si>
  <si>
    <t>Scénario intermédiaire : ce type de scénario s'est produit pour un investissement entre Octobre 2019 et Octobre 2024</t>
  </si>
  <si>
    <t>Scénario intermédiaire : ce type de scénario s'est produit pour un investissement entre Mai 2022 et Mai 2025</t>
  </si>
  <si>
    <t>Scénario intermédiaire : ce type de scénario s'est produit pour un investissement entre Avril 2022 et Avril 2025</t>
  </si>
  <si>
    <t>Scénario intermédiaire : ce type de scénario s'est produit pour un investissement entre Novembre 2019 et Novembre 2022</t>
  </si>
  <si>
    <t>Les scénarios de performance ont été calculés d'après l'historique de performance du fonds .</t>
  </si>
  <si>
    <t>11 430 EUR</t>
  </si>
  <si>
    <t>Scénario intermédiaire : ce type de scénario s'est produit pour un investissement entre août 2020 et août 2023.</t>
  </si>
  <si>
    <t>Scénario intermédiaire : ce type de scénario s'est produit pour un investissement entre Septembre 2016 et Septembre 2019</t>
  </si>
  <si>
    <t>Scénario intermédiaire : ce type de scénario s'est produit pour un investissement entre Février 2020 et Février 2023</t>
  </si>
  <si>
    <t>Scénario intermédiaire : ce type de scénario s'est produit pour un investissement entre Janvier 2016 et Janvier 2021</t>
  </si>
  <si>
    <t>Scénario défavorable : ce type de scénario s'est produit pour un investissement entre Octobre 2021 et Janvier 2026</t>
  </si>
  <si>
    <t>Scénario défavorable : ce type de scénario s'est produit pour un investissement entre Janvier 2025 et Janvier 2026</t>
  </si>
  <si>
    <t>Scénario intermédiaire : ce type de scénario s'est produit pour un investissement entre Janvier 2021 et Janvier 2026</t>
  </si>
  <si>
    <t>Scénario intermédiaire : ce type de scénario s'est produit pour un investissement entre Janvier 2016 et Janvier 2019</t>
  </si>
  <si>
    <t>Scénario intermédiaire : ce type de scénario s'est produit pour un investissement entre Juin 2021 et Juin 2024</t>
  </si>
  <si>
    <t>13 200 EUR</t>
  </si>
  <si>
    <t>Scénario intermédiaire : ce type de scénario s'est produit pour un investissement entre janvier 2020 et janvier 2025.</t>
  </si>
  <si>
    <t>Scénario défavorable : ce type de scénario s'est produit pour un investissement entre Octobre 2021 et Février 2026</t>
  </si>
  <si>
    <t>Scénario intermédiaire : ce type de scénario s'est produit pour un investissement entre Novembre 2018 et Novembre 2023</t>
  </si>
  <si>
    <t>Scénario défavorable : ce type de scénario s'est produit pour un investissement entre Janvier 2025 et Février 2026</t>
  </si>
  <si>
    <t>Scénario intermédiaire : ce type de scénario s'est produit pour un investissement entre Décembre 2023 et Décembre 2025</t>
  </si>
  <si>
    <t>Scénario intermédiaire : ce type de scénario s'est produit pour un investissement entre Janvier 2017 et Janvier 2020</t>
  </si>
  <si>
    <t>Scénario intermédiaire : ce type de scénario s'est produit pour un investissement entre Janvier 2020 et Janvier 2023</t>
  </si>
  <si>
    <t>Scénario défavorable : ce type de scénario s'est produit pour un investissement entre Février 2025 et Mars 2026</t>
  </si>
  <si>
    <t>Scénario intermédiaire : ce type de scénario s'est produit pour un investissement entre Octobre 2016 et Octobre 2021</t>
  </si>
  <si>
    <t>Scénario défavorable : ce type de scénario s'est produit pour un investissement entre Janvier 2025 et Mars 2026</t>
  </si>
  <si>
    <t>Scénario intermédiaire : ce type de scénario s'est produit pour un investissement entre Mai 2023 et Mai 2025</t>
  </si>
  <si>
    <t>Scénario intermédiaire : ce type de scénario s'est produit pour un investissement entre Janvier 2024 et Janvier 2026</t>
  </si>
  <si>
    <t>Scénario favorable : ce type de scénario s'est produit pour un investissement entre Février 2023 et Février 2026</t>
  </si>
  <si>
    <t>Scénario intermédiaire : ce type de scénario s'est produit pour un investissement entre Mars 2021 et Mars 2024</t>
  </si>
  <si>
    <t>Scénario intermédiaire : ce type de scénario s'est produit pour un investissement entre Janvier 2020 et Janvier 2025</t>
  </si>
  <si>
    <t>7 670 EUR</t>
  </si>
  <si>
    <t>7 820 EUR</t>
  </si>
  <si>
    <t>13 390 EUR</t>
  </si>
  <si>
    <t>13 470 EUR</t>
  </si>
  <si>
    <t>Exemple d'investissement : 10 000 EUR</t>
  </si>
  <si>
    <t>Scénario défavorable : ce type de scénario s'est produit pour un investissement entre Janvier 2025 et Mars 2026.</t>
  </si>
  <si>
    <t>Scénario intermédiaire : ce type de scénario s'est produit pour un investissement entre Mars 2019 et Mars 2024.</t>
  </si>
  <si>
    <t>Scénario favorable : ce type de scénario s'est produit pour un investissement entre Mars 2020 et Mars 2025.</t>
  </si>
  <si>
    <t>Scénario intermédiaire : ce type de scénario s'est produit pour un investissement entre Juillet 2018 et Juillet 2021.</t>
  </si>
  <si>
    <t>Scénario défavorable : ce type de scénario s'est produit pour un investissement entre Octobre 2021 et Avril 2026</t>
  </si>
  <si>
    <t>Scénario favorable : ce type de scénario s'est produit pour un investissement entre Octobre 2016 et Octobre 2021</t>
  </si>
  <si>
    <t>Scénario intermédiaire : ce type de scénario s'est produit pour un investissement entre Novembre 2016 et Novembre 2018.</t>
  </si>
  <si>
    <t>Scénario intermédiaire : ce type de scénario s'est produit pour un investissement entre Avril 2019 et Avril 2022.</t>
  </si>
  <si>
    <t>7 520 EUR</t>
  </si>
  <si>
    <t>7 480 EUR</t>
  </si>
  <si>
    <t>7 980 EUR</t>
  </si>
  <si>
    <t>10 340 EUR</t>
  </si>
  <si>
    <t>Scénario défavorable : ce type de scénario s'est produit pour un investissement entre Mai 2017 et Mai 2020.</t>
  </si>
  <si>
    <t>Scénario intermédiaire : ce type de scénario s'est produit pour un investissement entre Novembre 2016 et Novembre 2019.</t>
  </si>
  <si>
    <t>Scénario favorable : ce type de scénario s'est produit pour un investissement entre Mars 2020 et Mars 2023.</t>
  </si>
  <si>
    <t>Période de détention recommandée : 0 ans.</t>
  </si>
  <si>
    <t>Si vous sortez après 0 ans.</t>
  </si>
  <si>
    <t xml:space="preserve">Scénario défavorable : ce type de scénario s'est produit pour un investissement entre Janvier 2025 et Avril 2026. </t>
  </si>
  <si>
    <t xml:space="preserve">Scénario intermédiaire : ce type de scénario s'est produit pour un investissement entre Juillet 2019 et Juillet 2024. </t>
  </si>
  <si>
    <t xml:space="preserve">Scénario favorable : ce type de scénario s'est produit pour un investissement entre Mars 2020 et Mars 2025. </t>
  </si>
  <si>
    <t>Scénario intermédiaire : ce type de scénario s'est produit pour un investissement entre Mars 2021 et Mars 2026</t>
  </si>
  <si>
    <t>Scénario intermédiaire : ce type de scénario s'est produit pour un investissement entre Mars 2023 et Mars 2026</t>
  </si>
  <si>
    <t>Scénario défavorable : ce type de scénario s'est produit pour un investissement entre Décembre 2019 et Décembre 2022.</t>
  </si>
  <si>
    <t xml:space="preserve">Scénario intermédiaire : ce type de scénario s'est produit pour un investissement entre Août 2016 et Août 2029. </t>
  </si>
  <si>
    <t xml:space="preserve">Scénario favorable : ce type de scénario s'est produit pour un investissement entre Février 2023 et Février 2026. </t>
  </si>
  <si>
    <t>Scénario défavorable : ce type de scénario s'est produit pour un investissement entre Mars 2021 et Mars 2026</t>
  </si>
  <si>
    <t>Scénario intermédiaire : ce type de scénario s'est produit pour un investissement entre Août 2020 et Août 2025</t>
  </si>
  <si>
    <t>Scénario intermédiaire : ce type de scénario s'est produit pour un investissement entre Novembre 2019 et Novembre 2024</t>
  </si>
  <si>
    <t>Scénario intermédiaire : ce type de scénario s'est produit pour un investissement entre Janvier 2020 et Janvier 2022</t>
  </si>
  <si>
    <t xml:space="preserve">Scénario défavorable : ce type de scénario s'est produit pour un investissement entre Avril 2017 et Avril 2020. </t>
  </si>
  <si>
    <t xml:space="preserve">Scénario intermédiaire : ce type de scénario s'est produit pour un investissement entre Avril 2019 et Avril 2022. </t>
  </si>
  <si>
    <t xml:space="preserve">Scénario favorable : ce type de scénario s'est produit pour un investissement entre Décembre 2018 et Décembre 2021. </t>
  </si>
  <si>
    <t>10 380 EUR</t>
  </si>
  <si>
    <t>Scénario intermédiaire : ce type de scénario s'est produit pour un investissement entre Mars 2023 et Mars 2025</t>
  </si>
  <si>
    <t>Scénario intermédiaire : ce type de scénario s'est produit pour un investissement entre Janvier 2019 et Janvier 2021</t>
  </si>
  <si>
    <t>11 410 EUR</t>
  </si>
  <si>
    <t xml:space="preserve">Scénario défavorable : ce type de scénario s'est produit pour un investissement entre Mars 2017 et Mars 2020. </t>
  </si>
  <si>
    <t xml:space="preserve">Scénario intermédiaire : ce type de scénario s'est produit pour un investissement entre Juin 2016 et Juin 2019. </t>
  </si>
  <si>
    <t>Scénario intermédiaire : ce type de scénario s'est produit pour un investissement entre Août 2022 et 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</si>
</sst>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 #,##0.00_);_(* \(#,##0.00\);_(* &quot;-&quot;??_);_(@_)"/>
    <numFmt numFmtId="165" formatCode="0.000%"/>
    <numFmt numFmtId="166" formatCode="0.0000%"/>
    <numFmt numFmtId="167" formatCode="#\ ##0\ [$EUR]"/>
    <numFmt numFmtId="168" formatCode="_-* #,##0.00\ _€_-;\-* #,##0.00\ _€_-;_-* &quot;-&quot;??\ _€_-;_-@_-"/>
  </numFmts>
  <fonts count="49" x14ac:knownFonts="1">
    <font>
      <sz val="11"/>
      <color theme="1"/>
      <name val="Calibri"/>
      <family val="2"/>
      <scheme val="minor"/>
    </font>
    <font>
      <sz val="11"/>
      <color theme="1"/>
      <name val="Calibri"/>
      <family val="2"/>
      <scheme val="minor"/>
    </font>
    <font>
      <b/>
      <sz val="8"/>
      <color rgb="FF00B0F0"/>
      <name val="Calibri"/>
      <family val="2"/>
      <scheme val="minor"/>
    </font>
    <font>
      <b/>
      <sz val="10"/>
      <color theme="0"/>
      <name val="Calibri"/>
      <family val="2"/>
      <scheme val="minor"/>
    </font>
    <font>
      <b/>
      <sz val="8"/>
      <color theme="0"/>
      <name val="Calibri"/>
      <family val="2"/>
      <scheme val="minor"/>
    </font>
    <font>
      <b/>
      <sz val="8"/>
      <color theme="0"/>
      <name val="Calibri"/>
      <family val="2"/>
    </font>
    <font>
      <sz val="11"/>
      <color indexed="8"/>
      <name val="Calibri"/>
      <family val="2"/>
    </font>
    <font>
      <b/>
      <sz val="8"/>
      <color theme="0"/>
      <name val="Arial"/>
      <family val="2"/>
    </font>
    <font>
      <b/>
      <sz val="8"/>
      <color theme="1"/>
      <name val="Arial"/>
      <family val="2"/>
    </font>
    <font>
      <sz val="8"/>
      <color theme="1"/>
      <name val="Arial"/>
      <family val="2"/>
    </font>
    <font>
      <b/>
      <sz val="8"/>
      <color theme="1"/>
      <name val="Calibri"/>
      <family val="2"/>
      <scheme val="minor"/>
    </font>
    <font>
      <b/>
      <sz val="10"/>
      <color theme="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u/>
      <sz val="11"/>
      <color theme="10"/>
      <name val="Calibri"/>
      <family val="2"/>
      <scheme val="minor"/>
    </font>
    <font>
      <sz val="10"/>
      <name val="Arial"/>
      <family val="2"/>
    </font>
    <font>
      <b/>
      <sz val="11"/>
      <color indexed="8"/>
      <name val="Calibri"/>
      <family val="2"/>
    </font>
    <font>
      <sz val="11"/>
      <color rgb="FF9C6500"/>
      <name val="Calibri"/>
      <family val="2"/>
      <scheme val="minor"/>
    </font>
    <font>
      <u/>
      <sz val="10"/>
      <color theme="10"/>
      <name val="Arial"/>
      <family val="2"/>
    </font>
    <font>
      <b/>
      <sz val="18"/>
      <color theme="3"/>
      <name val="Calibri Light"/>
      <family val="2"/>
      <scheme val="major"/>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b/>
      <sz val="8"/>
      <color rgb="FFFF0000"/>
      <name val="Arial"/>
      <family val="2"/>
    </font>
  </fonts>
  <fills count="67">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theme="4"/>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251">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Fill="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21" borderId="0"/>
    <xf numFmtId="0" fontId="1" fillId="21" borderId="0"/>
    <xf numFmtId="0" fontId="1" fillId="21" borderId="0"/>
    <xf numFmtId="0" fontId="1" fillId="21" borderId="0"/>
    <xf numFmtId="0" fontId="1" fillId="21" borderId="0"/>
    <xf numFmtId="0" fontId="1" fillId="21" borderId="0"/>
    <xf numFmtId="0" fontId="1" fillId="21" borderId="0"/>
    <xf numFmtId="0" fontId="6" fillId="44" borderId="0"/>
    <xf numFmtId="0" fontId="1" fillId="25" borderId="0"/>
    <xf numFmtId="0" fontId="1" fillId="25" borderId="0"/>
    <xf numFmtId="0" fontId="1" fillId="25" borderId="0"/>
    <xf numFmtId="0" fontId="1" fillId="25" borderId="0"/>
    <xf numFmtId="0" fontId="1" fillId="25" borderId="0"/>
    <xf numFmtId="0" fontId="1" fillId="25" borderId="0"/>
    <xf numFmtId="0" fontId="1" fillId="25" borderId="0"/>
    <xf numFmtId="0" fontId="6" fillId="45" borderId="0"/>
    <xf numFmtId="0" fontId="1" fillId="29" borderId="0"/>
    <xf numFmtId="0" fontId="1" fillId="29" borderId="0"/>
    <xf numFmtId="0" fontId="1" fillId="29" borderId="0"/>
    <xf numFmtId="0" fontId="1" fillId="29" borderId="0"/>
    <xf numFmtId="0" fontId="1" fillId="29" borderId="0"/>
    <xf numFmtId="0" fontId="1" fillId="29" borderId="0"/>
    <xf numFmtId="0" fontId="1" fillId="29" borderId="0"/>
    <xf numFmtId="0" fontId="6" fillId="46" borderId="0"/>
    <xf numFmtId="0" fontId="1" fillId="33" borderId="0"/>
    <xf numFmtId="0" fontId="1" fillId="33" borderId="0"/>
    <xf numFmtId="0" fontId="1" fillId="33" borderId="0"/>
    <xf numFmtId="0" fontId="1" fillId="33" borderId="0"/>
    <xf numFmtId="0" fontId="1" fillId="33" borderId="0"/>
    <xf numFmtId="0" fontId="1" fillId="33" borderId="0"/>
    <xf numFmtId="0" fontId="1" fillId="33" borderId="0"/>
    <xf numFmtId="0" fontId="6" fillId="47" borderId="0"/>
    <xf numFmtId="0" fontId="1" fillId="37" borderId="0"/>
    <xf numFmtId="0" fontId="1" fillId="37" borderId="0"/>
    <xf numFmtId="0" fontId="1" fillId="37" borderId="0"/>
    <xf numFmtId="0" fontId="1" fillId="37" borderId="0"/>
    <xf numFmtId="0" fontId="1" fillId="37" borderId="0"/>
    <xf numFmtId="0" fontId="1" fillId="37" borderId="0"/>
    <xf numFmtId="0" fontId="1" fillId="37" borderId="0"/>
    <xf numFmtId="0" fontId="6" fillId="48" borderId="0"/>
    <xf numFmtId="0" fontId="1" fillId="41" borderId="0"/>
    <xf numFmtId="0" fontId="1" fillId="41" borderId="0"/>
    <xf numFmtId="0" fontId="1" fillId="41" borderId="0"/>
    <xf numFmtId="0" fontId="1" fillId="41" borderId="0"/>
    <xf numFmtId="0" fontId="1" fillId="41" borderId="0"/>
    <xf numFmtId="0" fontId="1" fillId="41" borderId="0"/>
    <xf numFmtId="0" fontId="1" fillId="41" borderId="0"/>
    <xf numFmtId="0" fontId="6" fillId="49" borderId="0"/>
    <xf numFmtId="0" fontId="1" fillId="22" borderId="0"/>
    <xf numFmtId="0" fontId="1" fillId="22" borderId="0"/>
    <xf numFmtId="0" fontId="1" fillId="22" borderId="0"/>
    <xf numFmtId="0" fontId="1" fillId="22" borderId="0"/>
    <xf numFmtId="0" fontId="1" fillId="22" borderId="0"/>
    <xf numFmtId="0" fontId="1" fillId="22" borderId="0"/>
    <xf numFmtId="0" fontId="1" fillId="22" borderId="0"/>
    <xf numFmtId="0" fontId="6" fillId="50" borderId="0"/>
    <xf numFmtId="0" fontId="1" fillId="26" borderId="0"/>
    <xf numFmtId="0" fontId="1" fillId="26" borderId="0"/>
    <xf numFmtId="0" fontId="1" fillId="26" borderId="0"/>
    <xf numFmtId="0" fontId="1" fillId="26" borderId="0"/>
    <xf numFmtId="0" fontId="1" fillId="26" borderId="0"/>
    <xf numFmtId="0" fontId="1" fillId="26" borderId="0"/>
    <xf numFmtId="0" fontId="1" fillId="26" borderId="0"/>
    <xf numFmtId="0" fontId="6" fillId="51" borderId="0"/>
    <xf numFmtId="0" fontId="1" fillId="30" borderId="0"/>
    <xf numFmtId="0" fontId="1" fillId="30" borderId="0"/>
    <xf numFmtId="0" fontId="1" fillId="30" borderId="0"/>
    <xf numFmtId="0" fontId="1" fillId="30" borderId="0"/>
    <xf numFmtId="0" fontId="1" fillId="30" borderId="0"/>
    <xf numFmtId="0" fontId="1" fillId="30" borderId="0"/>
    <xf numFmtId="0" fontId="1" fillId="30" borderId="0"/>
    <xf numFmtId="0" fontId="6" fillId="52" borderId="0"/>
    <xf numFmtId="0" fontId="1" fillId="34" borderId="0"/>
    <xf numFmtId="0" fontId="1" fillId="34" borderId="0"/>
    <xf numFmtId="0" fontId="1" fillId="34" borderId="0"/>
    <xf numFmtId="0" fontId="1" fillId="34" borderId="0"/>
    <xf numFmtId="0" fontId="1" fillId="34" borderId="0"/>
    <xf numFmtId="0" fontId="1" fillId="34" borderId="0"/>
    <xf numFmtId="0" fontId="1" fillId="34" borderId="0"/>
    <xf numFmtId="0" fontId="6" fillId="47" borderId="0"/>
    <xf numFmtId="0" fontId="1" fillId="38" borderId="0"/>
    <xf numFmtId="0" fontId="1" fillId="38" borderId="0"/>
    <xf numFmtId="0" fontId="1" fillId="38" borderId="0"/>
    <xf numFmtId="0" fontId="1" fillId="38" borderId="0"/>
    <xf numFmtId="0" fontId="1" fillId="38" borderId="0"/>
    <xf numFmtId="0" fontId="1" fillId="38" borderId="0"/>
    <xf numFmtId="0" fontId="1" fillId="38" borderId="0"/>
    <xf numFmtId="0" fontId="6" fillId="50" borderId="0"/>
    <xf numFmtId="0" fontId="1" fillId="42" borderId="0"/>
    <xf numFmtId="0" fontId="1" fillId="42" borderId="0"/>
    <xf numFmtId="0" fontId="1" fillId="42" borderId="0"/>
    <xf numFmtId="0" fontId="1" fillId="42" borderId="0"/>
    <xf numFmtId="0" fontId="1" fillId="42" borderId="0"/>
    <xf numFmtId="0" fontId="1" fillId="42" borderId="0"/>
    <xf numFmtId="0" fontId="1" fillId="42" borderId="0"/>
    <xf numFmtId="0" fontId="6" fillId="53" borderId="0"/>
    <xf numFmtId="0" fontId="25" fillId="23" borderId="0"/>
    <xf numFmtId="0" fontId="25" fillId="23" borderId="0"/>
    <xf numFmtId="0" fontId="33" fillId="54" borderId="0"/>
    <xf numFmtId="0" fontId="25" fillId="27" borderId="0"/>
    <xf numFmtId="0" fontId="25" fillId="27" borderId="0"/>
    <xf numFmtId="0" fontId="33" fillId="51" borderId="0"/>
    <xf numFmtId="0" fontId="25" fillId="31" borderId="0"/>
    <xf numFmtId="0" fontId="25" fillId="31" borderId="0"/>
    <xf numFmtId="0" fontId="33" fillId="52" borderId="0"/>
    <xf numFmtId="0" fontId="25" fillId="35" borderId="0"/>
    <xf numFmtId="0" fontId="25" fillId="35" borderId="0"/>
    <xf numFmtId="0" fontId="33" fillId="55" borderId="0"/>
    <xf numFmtId="0" fontId="25" fillId="39" borderId="0"/>
    <xf numFmtId="0" fontId="25" fillId="39" borderId="0"/>
    <xf numFmtId="0" fontId="33" fillId="56" borderId="0"/>
    <xf numFmtId="0" fontId="25" fillId="43" borderId="0"/>
    <xf numFmtId="0" fontId="25" fillId="43" borderId="0"/>
    <xf numFmtId="0" fontId="33" fillId="57" borderId="0"/>
    <xf numFmtId="0" fontId="25" fillId="20" borderId="0"/>
    <xf numFmtId="0" fontId="25" fillId="20" borderId="0"/>
    <xf numFmtId="0" fontId="33" fillId="58" borderId="0"/>
    <xf numFmtId="0" fontId="25" fillId="24" borderId="0"/>
    <xf numFmtId="0" fontId="25" fillId="24" borderId="0"/>
    <xf numFmtId="0" fontId="33" fillId="59" borderId="0"/>
    <xf numFmtId="0" fontId="25" fillId="28" borderId="0"/>
    <xf numFmtId="0" fontId="25" fillId="28" borderId="0"/>
    <xf numFmtId="0" fontId="33" fillId="60" borderId="0"/>
    <xf numFmtId="0" fontId="25" fillId="32" borderId="0"/>
    <xf numFmtId="0" fontId="25" fillId="32" borderId="0"/>
    <xf numFmtId="0" fontId="33" fillId="55" borderId="0"/>
    <xf numFmtId="0" fontId="25" fillId="36" borderId="0"/>
    <xf numFmtId="0" fontId="25" fillId="36" borderId="0"/>
    <xf numFmtId="0" fontId="33" fillId="56" borderId="0"/>
    <xf numFmtId="0" fontId="25" fillId="40" borderId="0"/>
    <xf numFmtId="0" fontId="25" fillId="40" borderId="0"/>
    <xf numFmtId="0" fontId="33" fillId="61" borderId="0"/>
    <xf numFmtId="0" fontId="22" fillId="0" borderId="0"/>
    <xf numFmtId="0" fontId="22" fillId="0" borderId="0"/>
    <xf numFmtId="0" fontId="34" fillId="0" borderId="0"/>
    <xf numFmtId="0" fontId="19" fillId="17" borderId="18"/>
    <xf numFmtId="0" fontId="19" fillId="17" borderId="18"/>
    <xf numFmtId="0" fontId="35" fillId="62" borderId="25"/>
    <xf numFmtId="0" fontId="20" fillId="0" borderId="20"/>
    <xf numFmtId="0" fontId="20" fillId="0" borderId="20"/>
    <xf numFmtId="0" fontId="36" fillId="0" borderId="26"/>
    <xf numFmtId="0" fontId="1" fillId="19" borderId="22"/>
    <xf numFmtId="0" fontId="1" fillId="19" borderId="22"/>
    <xf numFmtId="0" fontId="1" fillId="19" borderId="22"/>
    <xf numFmtId="0" fontId="1" fillId="19" borderId="22"/>
    <xf numFmtId="0" fontId="1" fillId="19" borderId="22"/>
    <xf numFmtId="0" fontId="1" fillId="19" borderId="22"/>
    <xf numFmtId="0" fontId="1" fillId="19" borderId="22"/>
    <xf numFmtId="0" fontId="1" fillId="19" borderId="22"/>
    <xf numFmtId="0" fontId="28" fillId="63" borderId="24"/>
    <xf numFmtId="0" fontId="28" fillId="63" borderId="24"/>
    <xf numFmtId="0" fontId="17" fillId="16" borderId="18"/>
    <xf numFmtId="0" fontId="17" fillId="16" borderId="18"/>
    <xf numFmtId="0" fontId="37" fillId="49" borderId="25"/>
    <xf numFmtId="0" fontId="16" fillId="14" borderId="0"/>
    <xf numFmtId="0" fontId="16" fillId="14" borderId="0"/>
    <xf numFmtId="0" fontId="38" fillId="45" borderId="0"/>
    <xf numFmtId="0" fontId="31" fillId="0" borderId="0"/>
    <xf numFmtId="0" fontId="27" fillId="0" borderId="0"/>
    <xf numFmtId="168" fontId="1"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28" fillId="0" borderId="0"/>
    <xf numFmtId="43" fontId="1" fillId="0" borderId="0"/>
    <xf numFmtId="43" fontId="28" fillId="0" borderId="0"/>
    <xf numFmtId="0" fontId="30" fillId="15" borderId="0"/>
    <xf numFmtId="0" fontId="30" fillId="15" borderId="0"/>
    <xf numFmtId="0" fontId="39" fillId="64"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1" fillId="0" borderId="0"/>
    <xf numFmtId="0" fontId="28" fillId="0" borderId="0"/>
    <xf numFmtId="0" fontId="1" fillId="0" borderId="0"/>
    <xf numFmtId="0" fontId="1" fillId="0" borderId="0"/>
    <xf numFmtId="0" fontId="26" fillId="0" borderId="0"/>
    <xf numFmtId="0" fontId="1" fillId="0" borderId="0"/>
    <xf numFmtId="0" fontId="1" fillId="0" borderId="0"/>
    <xf numFmtId="0" fontId="28" fillId="0" borderId="0"/>
    <xf numFmtId="9" fontId="1" fillId="0" borderId="0"/>
    <xf numFmtId="9" fontId="1" fillId="0" borderId="0"/>
    <xf numFmtId="9" fontId="1" fillId="0" borderId="0"/>
    <xf numFmtId="9" fontId="1" fillId="0" borderId="0"/>
    <xf numFmtId="9" fontId="1" fillId="0" borderId="0"/>
    <xf numFmtId="9" fontId="1" fillId="0" borderId="0"/>
    <xf numFmtId="9" fontId="1" fillId="0" borderId="0"/>
    <xf numFmtId="9" fontId="1" fillId="0" borderId="0"/>
    <xf numFmtId="9" fontId="28" fillId="0" borderId="0"/>
    <xf numFmtId="9" fontId="28" fillId="0" borderId="0"/>
    <xf numFmtId="9" fontId="28" fillId="0" borderId="0"/>
    <xf numFmtId="9" fontId="28" fillId="0" borderId="0"/>
    <xf numFmtId="9" fontId="1" fillId="0" borderId="0"/>
    <xf numFmtId="9" fontId="1" fillId="0" borderId="0"/>
    <xf numFmtId="9" fontId="26" fillId="0" borderId="0"/>
    <xf numFmtId="9" fontId="1" fillId="0" borderId="0"/>
    <xf numFmtId="9" fontId="1" fillId="0" borderId="0"/>
    <xf numFmtId="9" fontId="28" fillId="0" borderId="0"/>
    <xf numFmtId="0" fontId="15" fillId="13" borderId="0"/>
    <xf numFmtId="0" fontId="15" fillId="13" borderId="0"/>
    <xf numFmtId="0" fontId="40" fillId="46" borderId="0"/>
    <xf numFmtId="0" fontId="18" fillId="17" borderId="19"/>
    <xf numFmtId="0" fontId="18" fillId="17" borderId="19"/>
    <xf numFmtId="0" fontId="41" fillId="62" borderId="27"/>
    <xf numFmtId="0" fontId="23" fillId="0" borderId="0"/>
    <xf numFmtId="0" fontId="23" fillId="0" borderId="0"/>
    <xf numFmtId="0" fontId="42" fillId="0" borderId="0"/>
    <xf numFmtId="0" fontId="32" fillId="0" borderId="0"/>
    <xf numFmtId="0" fontId="43" fillId="0" borderId="0"/>
    <xf numFmtId="0" fontId="32" fillId="0" borderId="0"/>
    <xf numFmtId="0" fontId="12" fillId="0" borderId="15"/>
    <xf numFmtId="0" fontId="12" fillId="0" borderId="15"/>
    <xf numFmtId="0" fontId="44" fillId="0" borderId="28"/>
    <xf numFmtId="0" fontId="13" fillId="0" borderId="16"/>
    <xf numFmtId="0" fontId="13" fillId="0" borderId="16"/>
    <xf numFmtId="0" fontId="45" fillId="0" borderId="29"/>
    <xf numFmtId="0" fontId="14" fillId="0" borderId="17"/>
    <xf numFmtId="0" fontId="14" fillId="0" borderId="17"/>
    <xf numFmtId="0" fontId="46" fillId="0" borderId="30"/>
    <xf numFmtId="0" fontId="14" fillId="0" borderId="0"/>
    <xf numFmtId="0" fontId="14" fillId="0" borderId="0"/>
    <xf numFmtId="0" fontId="46" fillId="0" borderId="0"/>
    <xf numFmtId="0" fontId="24" fillId="0" borderId="23"/>
    <xf numFmtId="0" fontId="24" fillId="0" borderId="23"/>
    <xf numFmtId="0" fontId="29" fillId="0" borderId="31"/>
    <xf numFmtId="0" fontId="21" fillId="18" borderId="21"/>
    <xf numFmtId="0" fontId="21" fillId="18" borderId="21"/>
    <xf numFmtId="0" fontId="47" fillId="65" borderId="32"/>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17">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7" borderId="9" xfId="0" applyFont="1" applyFill="1" applyBorder="1" applyAlignment="1">
      <alignment horizontal="left" vertical="center"/>
    </xf>
    <xf numFmtId="0" fontId="7" fillId="7" borderId="1" xfId="0" applyFont="1" applyFill="1" applyBorder="1" applyAlignment="1">
      <alignment vertical="center"/>
    </xf>
    <xf numFmtId="0" fontId="9" fillId="0" borderId="0" xfId="0" applyFont="1"/>
    <xf numFmtId="0" fontId="8" fillId="8" borderId="5" xfId="0" applyFont="1" applyFill="1" applyBorder="1" applyAlignment="1">
      <alignment vertical="center" wrapText="1"/>
    </xf>
    <xf numFmtId="0" fontId="8" fillId="8"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49" fontId="8" fillId="5" borderId="7" xfId="1" applyNumberFormat="1" applyFont="1" applyFill="1" applyBorder="1" applyAlignment="1">
      <alignment horizontal="right" vertical="center" wrapText="1"/>
    </xf>
    <xf numFmtId="49" fontId="8" fillId="5" borderId="12" xfId="1"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9" fillId="5" borderId="13" xfId="2" applyNumberFormat="1" applyFont="1" applyFill="1" applyBorder="1" applyAlignment="1">
      <alignment horizontal="right" vertical="center" wrapText="1"/>
    </xf>
    <xf numFmtId="10" fontId="9" fillId="5" borderId="11" xfId="2" applyNumberFormat="1" applyFont="1" applyFill="1" applyBorder="1" applyAlignment="1">
      <alignment horizontal="right" vertical="center" wrapText="1"/>
    </xf>
    <xf numFmtId="0" fontId="10" fillId="6" borderId="4" xfId="1" applyNumberFormat="1" applyFont="1" applyFill="1" applyBorder="1"/>
    <xf numFmtId="14" fontId="2" fillId="4" borderId="4" xfId="0" applyNumberFormat="1" applyFont="1" applyFill="1" applyBorder="1"/>
    <xf numFmtId="10" fontId="2" fillId="4" borderId="4" xfId="2" applyNumberFormat="1" applyFont="1" applyFill="1" applyBorder="1"/>
    <xf numFmtId="49" fontId="8" fillId="5" borderId="7" xfId="4" applyNumberFormat="1" applyFont="1" applyFill="1" applyBorder="1" applyAlignment="1">
      <alignment horizontal="right" vertical="center" wrapText="1"/>
    </xf>
    <xf numFmtId="49" fontId="8" fillId="5" borderId="12" xfId="4" applyNumberFormat="1" applyFont="1" applyFill="1" applyBorder="1" applyAlignment="1">
      <alignment horizontal="right" vertical="center" wrapText="1"/>
    </xf>
    <xf numFmtId="0" fontId="2" fillId="4" borderId="6" xfId="0" applyFont="1" applyFill="1" applyBorder="1"/>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2" fillId="4" borderId="4" xfId="0" applyFont="1" applyFill="1" applyBorder="1"/>
    <xf numFmtId="10" fontId="0" fillId="9" borderId="0" xfId="2" applyNumberFormat="1" applyFont="1" applyFill="1"/>
    <xf numFmtId="0" fontId="0" fillId="9" borderId="0" xfId="0" applyFill="1"/>
    <xf numFmtId="166" fontId="0" fillId="9" borderId="0" xfId="2" applyNumberFormat="1" applyFont="1" applyFill="1"/>
    <xf numFmtId="165" fontId="0" fillId="9" borderId="0" xfId="2" applyNumberFormat="1" applyFont="1" applyFill="1"/>
    <xf numFmtId="14" fontId="2" fillId="4" borderId="4" xfId="0" applyNumberFormat="1" applyFont="1" applyFill="1" applyBorder="1" applyAlignment="1">
      <alignment horizontal="right"/>
    </xf>
    <xf numFmtId="0" fontId="2" fillId="4" borderId="11" xfId="0" applyFont="1" applyFill="1" applyBorder="1"/>
    <xf numFmtId="0" fontId="10" fillId="6" borderId="4" xfId="4" applyNumberFormat="1" applyFont="1" applyFill="1" applyBorder="1"/>
    <xf numFmtId="10" fontId="0" fillId="5" borderId="0" xfId="2" applyNumberFormat="1" applyFont="1" applyFill="1" applyBorder="1"/>
    <xf numFmtId="10" fontId="0" fillId="0" borderId="0" xfId="2" applyNumberFormat="1" applyFont="1"/>
    <xf numFmtId="10" fontId="0" fillId="10" borderId="0" xfId="2" applyNumberFormat="1" applyFont="1" applyFill="1"/>
    <xf numFmtId="10" fontId="0" fillId="11" borderId="0" xfId="2" applyNumberFormat="1" applyFont="1" applyFill="1"/>
    <xf numFmtId="10" fontId="0" fillId="12" borderId="0" xfId="2" applyNumberFormat="1" applyFont="1" applyFill="1"/>
    <xf numFmtId="0" fontId="0" fillId="0" borderId="0" xfId="0" applyAlignment="1">
      <alignment horizontal="center"/>
    </xf>
    <xf numFmtId="49" fontId="8" fillId="0" borderId="0" xfId="1" applyNumberFormat="1" applyFont="1" applyFill="1" applyBorder="1" applyAlignment="1">
      <alignment horizontal="right" vertical="center" wrapText="1"/>
    </xf>
    <xf numFmtId="0" fontId="9" fillId="0" borderId="1" xfId="0" applyFont="1" applyBorder="1" applyAlignment="1">
      <alignment horizontal="left" vertical="top"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0" fillId="0" borderId="0" xfId="0" applyAlignment="1">
      <alignment horizontal="left" vertical="top"/>
    </xf>
    <xf numFmtId="10" fontId="9" fillId="0" borderId="13" xfId="2" applyNumberFormat="1" applyFont="1" applyFill="1" applyBorder="1" applyAlignment="1">
      <alignment horizontal="right" vertical="center" wrapText="1"/>
    </xf>
    <xf numFmtId="167" fontId="8" fillId="5" borderId="7" xfId="6" applyNumberFormat="1" applyFont="1" applyFill="1" applyBorder="1" applyAlignment="1">
      <alignment horizontal="right" vertical="center" wrapText="1"/>
    </xf>
    <xf numFmtId="167" fontId="8" fillId="5" borderId="12" xfId="6" applyNumberFormat="1" applyFont="1" applyFill="1" applyBorder="1" applyAlignment="1">
      <alignment horizontal="right" vertical="center" wrapText="1"/>
    </xf>
    <xf numFmtId="49" fontId="8" fillId="5" borderId="7" xfId="6" applyNumberFormat="1" applyFont="1" applyFill="1" applyBorder="1" applyAlignment="1">
      <alignment horizontal="right" vertical="center" wrapText="1"/>
    </xf>
    <xf numFmtId="10" fontId="8" fillId="5" borderId="13" xfId="2" applyNumberFormat="1" applyFont="1" applyFill="1" applyBorder="1" applyAlignment="1">
      <alignment horizontal="right" vertical="center" wrapText="1"/>
    </xf>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10" fillId="6" borderId="4" xfId="6" applyNumberFormat="1" applyFont="1" applyFill="1" applyBorder="1"/>
    <xf numFmtId="167" fontId="8" fillId="5" borderId="7" xfId="7" applyNumberFormat="1" applyFont="1" applyFill="1" applyBorder="1" applyAlignment="1">
      <alignment horizontal="right" vertical="center" wrapText="1"/>
    </xf>
    <xf numFmtId="167" fontId="8" fillId="5" borderId="12"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10" fillId="6" borderId="4" xfId="7" applyNumberFormat="1" applyFont="1" applyFill="1" applyBorder="1"/>
    <xf numFmtId="0" fontId="8" fillId="0" borderId="0" xfId="0" applyFont="1"/>
    <xf numFmtId="0" fontId="10" fillId="4" borderId="6" xfId="0" applyFont="1" applyFill="1" applyBorder="1"/>
    <xf numFmtId="0" fontId="0" fillId="0" borderId="0" xfId="0" applyAlignment="1">
      <alignment vertical="center"/>
    </xf>
    <xf numFmtId="0" fontId="9" fillId="0" borderId="0" xfId="0" applyFont="1" applyAlignment="1">
      <alignment horizontal="left" vertical="center"/>
    </xf>
    <xf numFmtId="0" fontId="0" fillId="0" borderId="0" xfId="0" applyAlignment="1">
      <alignment horizontal="left" vertical="center"/>
    </xf>
    <xf numFmtId="0" fontId="24" fillId="0" borderId="0" xfId="0" applyFont="1"/>
    <xf numFmtId="49" fontId="8" fillId="5" borderId="12" xfId="7" applyNumberFormat="1" applyFont="1" applyFill="1" applyBorder="1" applyAlignment="1">
      <alignment horizontal="right" vertical="center" wrapText="1"/>
    </xf>
    <xf numFmtId="0" fontId="10" fillId="6" borderId="4" xfId="248" applyNumberFormat="1" applyFont="1" applyFill="1" applyBorder="1"/>
    <xf numFmtId="49" fontId="8" fillId="5" borderId="12" xfId="6" applyNumberFormat="1" applyFont="1" applyFill="1" applyBorder="1" applyAlignment="1">
      <alignment horizontal="right" vertical="center" wrapText="1"/>
    </xf>
    <xf numFmtId="0" fontId="7" fillId="66" borderId="9" xfId="0" applyFont="1" applyFill="1" applyBorder="1" applyAlignment="1">
      <alignment horizontal="left" vertical="center"/>
    </xf>
    <xf numFmtId="0" fontId="7" fillId="66" borderId="1" xfId="0" applyFont="1" applyFill="1" applyBorder="1" applyAlignment="1">
      <alignment vertical="center"/>
    </xf>
    <xf numFmtId="0" fontId="8" fillId="66" borderId="5" xfId="0" applyFont="1" applyFill="1" applyBorder="1" applyAlignment="1">
      <alignment vertical="center" wrapText="1"/>
    </xf>
    <xf numFmtId="0" fontId="8" fillId="66" borderId="3" xfId="0" applyFont="1" applyFill="1" applyBorder="1" applyAlignment="1">
      <alignment vertical="center"/>
    </xf>
    <xf numFmtId="49" fontId="48" fillId="5" borderId="0" xfId="6" applyNumberFormat="1" applyFont="1" applyFill="1" applyBorder="1" applyAlignment="1">
      <alignment vertical="center" wrapText="1"/>
    </xf>
    <xf numFmtId="0" fontId="8" fillId="0" borderId="0" xfId="0" applyFont="1" applyAlignment="1">
      <alignment vertical="top"/>
    </xf>
    <xf numFmtId="0" fontId="0" fillId="0" borderId="0" xfId="0" applyAlignment="1">
      <alignment vertical="top"/>
    </xf>
    <xf numFmtId="49" fontId="48" fillId="5" borderId="0" xfId="6" applyNumberFormat="1" applyFont="1" applyFill="1" applyBorder="1" applyAlignment="1">
      <alignment vertical="top" wrapText="1"/>
    </xf>
    <xf numFmtId="0" fontId="8" fillId="0" borderId="0" xfId="0" applyFont="1" applyAlignment="1">
      <alignment horizontal="left"/>
    </xf>
    <xf numFmtId="0" fontId="0" fillId="0" borderId="0" xfId="0" applyAlignment="1">
      <alignment horizontal="left"/>
    </xf>
    <xf numFmtId="49" fontId="48" fillId="5" borderId="0" xfId="6" applyNumberFormat="1" applyFont="1" applyFill="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9" fillId="0" borderId="3" xfId="0" applyFont="1" applyBorder="1" applyAlignment="1">
      <alignment horizontal="left" vertical="top" wrapText="1"/>
    </xf>
    <xf numFmtId="0" fontId="3" fillId="2" borderId="5" xfId="0" applyFont="1" applyFill="1" applyBorder="1" applyAlignment="1">
      <alignment horizontal="center" wrapText="1"/>
    </xf>
    <xf numFmtId="0" fontId="3" fillId="2" borderId="2" xfId="0" applyFont="1" applyFill="1" applyBorder="1" applyAlignment="1">
      <alignment horizontal="center" wrapText="1"/>
    </xf>
    <xf numFmtId="0" fontId="3" fillId="2" borderId="6" xfId="0" applyFont="1" applyFill="1" applyBorder="1" applyAlignment="1">
      <alignment horizontal="center" wrapText="1"/>
    </xf>
    <xf numFmtId="0" fontId="3" fillId="2" borderId="4" xfId="0" applyFont="1" applyFill="1" applyBorder="1" applyAlignment="1">
      <alignment horizontal="center"/>
    </xf>
    <xf numFmtId="0" fontId="11" fillId="7" borderId="9" xfId="0" applyFont="1" applyFill="1" applyBorder="1" applyAlignment="1">
      <alignment horizontal="center" vertical="center"/>
    </xf>
    <xf numFmtId="0" fontId="11" fillId="7" borderId="1"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8" fillId="66" borderId="7" xfId="0" applyFont="1" applyFill="1" applyBorder="1" applyAlignment="1">
      <alignment horizontal="center" vertical="center" wrapText="1"/>
    </xf>
    <xf numFmtId="0" fontId="8" fillId="66" borderId="12" xfId="0" applyFont="1" applyFill="1" applyBorder="1" applyAlignment="1">
      <alignment horizontal="center" vertical="center" wrapText="1"/>
    </xf>
    <xf numFmtId="0" fontId="8" fillId="66" borderId="13" xfId="0" applyFont="1" applyFill="1" applyBorder="1" applyAlignment="1">
      <alignment horizontal="center" vertical="center" wrapText="1"/>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9" fillId="0" borderId="3" xfId="0" applyFont="1" applyBorder="1" applyAlignment="1">
      <alignment horizontal="left" vertical="center" wrapText="1"/>
    </xf>
    <xf numFmtId="0" fontId="9" fillId="0" borderId="3" xfId="0" applyFont="1" applyBorder="1" applyAlignment="1">
      <alignment horizontal="left" wrapText="1"/>
    </xf>
    <xf numFmtId="49" fontId="9" fillId="5" borderId="14" xfId="1" applyNumberFormat="1" applyFont="1" applyFill="1" applyBorder="1" applyAlignment="1">
      <alignment horizontal="center" vertical="center" wrapText="1"/>
    </xf>
    <xf numFmtId="49" fontId="9" fillId="5" borderId="0" xfId="1" applyNumberFormat="1" applyFont="1" applyFill="1" applyBorder="1" applyAlignment="1">
      <alignment horizontal="center" vertical="center"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1" xfId="0" applyFont="1" applyFill="1" applyBorder="1" applyAlignment="1">
      <alignment horizontal="center" wrapText="1"/>
    </xf>
    <xf numFmtId="0" fontId="8" fillId="5" borderId="7"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9" fillId="0" borderId="3" xfId="0" applyFont="1" applyBorder="1" applyAlignment="1">
      <alignment vertical="top" wrapText="1"/>
    </xf>
    <xf numFmtId="0" fontId="9" fillId="0" borderId="0" xfId="0" applyFont="1" applyAlignment="1">
      <alignment vertical="top" wrapText="1"/>
    </xf>
    <xf numFmtId="0" fontId="8" fillId="5" borderId="7" xfId="0" applyFont="1" applyFill="1" applyBorder="1" applyAlignment="1">
      <alignment horizontal="center" vertical="center"/>
    </xf>
    <xf numFmtId="0" fontId="8" fillId="5" borderId="13" xfId="0" applyFont="1" applyFill="1" applyBorder="1" applyAlignment="1">
      <alignment horizontal="center" vertical="center"/>
    </xf>
    <xf numFmtId="0" fontId="9" fillId="0" borderId="1" xfId="0" applyFont="1" applyBorder="1" applyAlignment="1">
      <alignment horizontal="left"/>
    </xf>
    <xf numFmtId="0" fontId="3" fillId="2" borderId="4" xfId="0" applyFont="1" applyFill="1" applyBorder="1" applyAlignment="1">
      <alignment horizontal="center" wrapText="1"/>
    </xf>
    <xf numFmtId="0" fontId="8" fillId="5" borderId="7" xfId="0" applyFont="1" applyFill="1" applyBorder="1" applyAlignment="1">
      <alignment horizontal="left" vertical="top" wrapText="1"/>
    </xf>
    <xf numFmtId="0" fontId="8" fillId="5" borderId="13" xfId="0" applyFont="1" applyFill="1" applyBorder="1" applyAlignment="1">
      <alignment horizontal="left" vertical="top" wrapText="1"/>
    </xf>
    <xf numFmtId="0" fontId="9" fillId="0" borderId="0" xfId="0" applyFont="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6" xfId="0" applyFont="1" applyFill="1" applyBorder="1" applyAlignment="1">
      <alignment horizontal="center" vertical="top" wrapText="1"/>
    </xf>
    <xf numFmtId="0" fontId="9" fillId="0" borderId="3" xfId="0" applyFont="1" applyBorder="1" applyAlignment="1">
      <alignment vertical="center" wrapText="1"/>
    </xf>
    <xf numFmtId="0" fontId="9" fillId="0" borderId="3" xfId="0" applyFont="1" applyBorder="1" applyAlignment="1">
      <alignment horizontal="center" vertical="top" wrapText="1"/>
    </xf>
    <xf numFmtId="0" fontId="0" fillId="0" borderId="0" xfId="0"/>
    <xf numFmtId="0" fontId="0" fillId="0" borderId="0" xfId="0"/>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66" borderId="9" xfId="0" applyFont="1" applyFill="1" applyBorder="1" applyAlignment="1">
      <alignment horizontal="left" vertical="center"/>
    </xf>
    <xf numFmtId="0" fontId="7" fillId="66" borderId="1" xfId="0" applyFont="1" applyFill="1" applyBorder="1" applyAlignment="1">
      <alignment vertical="center"/>
    </xf>
    <xf numFmtId="0" fontId="8" fillId="66" borderId="5" xfId="0" applyFont="1" applyFill="1" applyBorder="1" applyAlignment="1">
      <alignment vertical="center" wrapText="1"/>
    </xf>
    <xf numFmtId="0" fontId="8" fillId="66"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9" fillId="5" borderId="11" xfId="2" applyNumberFormat="1" applyFont="1" applyFill="1" applyBorder="1" applyAlignment="1">
      <alignment horizontal="right" vertical="center" wrapText="1"/>
    </xf>
    <xf numFmtId="0" fontId="9" fillId="0" borderId="0" xfId="0" applyFont="1"/>
    <xf numFmtId="167" fontId="8" fillId="5" borderId="12" xfId="7" applyNumberFormat="1" applyFont="1" applyFill="1" applyBorder="1" applyAlignment="1">
      <alignment horizontal="right" vertical="center" wrapText="1"/>
    </xf>
    <xf numFmtId="10" fontId="8" fillId="5" borderId="13" xfId="2" applyNumberFormat="1" applyFont="1" applyFill="1" applyBorder="1" applyAlignment="1">
      <alignment horizontal="right" vertical="center" wrapText="1"/>
    </xf>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66" borderId="9" xfId="0" applyFont="1" applyFill="1" applyBorder="1" applyAlignment="1">
      <alignment horizontal="left" vertical="center"/>
    </xf>
    <xf numFmtId="0" fontId="7" fillId="66" borderId="1" xfId="0" applyFont="1" applyFill="1" applyBorder="1" applyAlignment="1">
      <alignment vertical="center"/>
    </xf>
    <xf numFmtId="0" fontId="8" fillId="66" borderId="5" xfId="0" applyFont="1" applyFill="1" applyBorder="1" applyAlignment="1">
      <alignment vertical="center" wrapText="1"/>
    </xf>
    <xf numFmtId="0" fontId="8" fillId="66"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167" fontId="8" fillId="5" borderId="7" xfId="7" applyNumberFormat="1" applyFont="1" applyFill="1" applyBorder="1" applyAlignment="1">
      <alignment horizontal="right" vertical="center" wrapText="1"/>
    </xf>
    <xf numFmtId="49" fontId="8" fillId="5" borderId="7" xfId="7" applyNumberFormat="1" applyFont="1" applyFill="1" applyBorder="1" applyAlignment="1">
      <alignment horizontal="righ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9" fillId="5" borderId="11" xfId="2" applyNumberFormat="1" applyFont="1" applyFill="1" applyBorder="1" applyAlignment="1">
      <alignment horizontal="right" vertical="center" wrapText="1"/>
    </xf>
    <xf numFmtId="0" fontId="9" fillId="0" borderId="0" xfId="0" applyFont="1"/>
    <xf numFmtId="167" fontId="8" fillId="5" borderId="12" xfId="7" applyNumberFormat="1" applyFont="1" applyFill="1" applyBorder="1" applyAlignment="1">
      <alignment horizontal="right" vertical="center" wrapText="1"/>
    </xf>
    <xf numFmtId="10" fontId="8" fillId="5" borderId="13" xfId="2" applyNumberFormat="1" applyFont="1" applyFill="1" applyBorder="1" applyAlignment="1">
      <alignment horizontal="right" vertical="center" wrapText="1"/>
    </xf>
    <xf numFmtId="0" fontId="0" fillId="0" borderId="0" xfId="0"/>
    <xf numFmtId="0" fontId="4" fillId="3" borderId="4" xfId="0" applyFont="1" applyFill="1" applyBorder="1" applyAlignment="1">
      <alignment horizontal="center"/>
    </xf>
    <xf numFmtId="0" fontId="5" fillId="3" borderId="4" xfId="0" applyFont="1" applyFill="1" applyBorder="1" applyAlignment="1">
      <alignment horizontal="center"/>
    </xf>
    <xf numFmtId="0" fontId="10" fillId="6" borderId="4" xfId="0" applyFont="1" applyFill="1" applyBorder="1"/>
    <xf numFmtId="0" fontId="10" fillId="6" borderId="4" xfId="7" applyNumberFormat="1" applyFont="1" applyFill="1" applyBorder="1"/>
    <xf numFmtId="0" fontId="7" fillId="7" borderId="8" xfId="0" applyFont="1" applyFill="1" applyBorder="1" applyAlignment="1">
      <alignment horizontal="left" vertical="center"/>
    </xf>
    <xf numFmtId="0" fontId="7" fillId="7" borderId="3" xfId="0" applyFont="1" applyFill="1" applyBorder="1" applyAlignment="1">
      <alignment vertical="center"/>
    </xf>
    <xf numFmtId="0" fontId="7" fillId="66" borderId="9" xfId="0" applyFont="1" applyFill="1" applyBorder="1" applyAlignment="1">
      <alignment horizontal="left" vertical="center"/>
    </xf>
    <xf numFmtId="0" fontId="7" fillId="66" borderId="1" xfId="0" applyFont="1" applyFill="1" applyBorder="1" applyAlignment="1">
      <alignment vertical="center"/>
    </xf>
    <xf numFmtId="0" fontId="8" fillId="66" borderId="5" xfId="0" applyFont="1" applyFill="1" applyBorder="1" applyAlignment="1">
      <alignment vertical="center" wrapText="1"/>
    </xf>
    <xf numFmtId="0" fontId="8" fillId="66" borderId="3" xfId="0" applyFont="1" applyFill="1" applyBorder="1" applyAlignment="1">
      <alignment vertical="center"/>
    </xf>
    <xf numFmtId="0" fontId="8" fillId="5" borderId="7" xfId="0" applyFont="1" applyFill="1" applyBorder="1" applyAlignment="1">
      <alignment vertical="center"/>
    </xf>
    <xf numFmtId="0" fontId="8" fillId="5" borderId="8" xfId="0" applyFont="1" applyFill="1" applyBorder="1" applyAlignment="1">
      <alignment horizontal="left" vertical="center"/>
    </xf>
    <xf numFmtId="0" fontId="8" fillId="5" borderId="3" xfId="0" applyFont="1" applyFill="1" applyBorder="1" applyAlignment="1">
      <alignment vertical="center"/>
    </xf>
    <xf numFmtId="0" fontId="8" fillId="5" borderId="10" xfId="0" applyFont="1" applyFill="1" applyBorder="1" applyAlignment="1">
      <alignment vertical="center"/>
    </xf>
    <xf numFmtId="0" fontId="8" fillId="5" borderId="12" xfId="0" applyFont="1" applyFill="1" applyBorder="1" applyAlignment="1">
      <alignment vertical="center"/>
    </xf>
    <xf numFmtId="0" fontId="8" fillId="5" borderId="9" xfId="0" applyFont="1" applyFill="1" applyBorder="1" applyAlignment="1">
      <alignment horizontal="left" vertical="center"/>
    </xf>
    <xf numFmtId="0" fontId="8" fillId="5" borderId="1" xfId="0" applyFont="1" applyFill="1" applyBorder="1" applyAlignment="1">
      <alignment vertical="center"/>
    </xf>
    <xf numFmtId="0" fontId="8" fillId="5" borderId="11" xfId="0" applyFont="1" applyFill="1" applyBorder="1" applyAlignment="1">
      <alignment vertical="center"/>
    </xf>
    <xf numFmtId="0" fontId="8" fillId="5" borderId="7" xfId="0" applyFont="1" applyFill="1" applyBorder="1" applyAlignment="1">
      <alignment horizontal="left" vertical="center" wrapText="1"/>
    </xf>
    <xf numFmtId="0" fontId="8" fillId="5" borderId="13" xfId="0" applyFont="1" applyFill="1" applyBorder="1" applyAlignment="1">
      <alignment vertical="center"/>
    </xf>
    <xf numFmtId="0" fontId="9" fillId="5" borderId="13" xfId="0" applyFont="1" applyFill="1" applyBorder="1" applyAlignment="1">
      <alignment horizontal="left" vertical="center"/>
    </xf>
    <xf numFmtId="10" fontId="9" fillId="5" borderId="11" xfId="2" applyNumberFormat="1" applyFont="1" applyFill="1" applyBorder="1" applyAlignment="1">
      <alignment horizontal="right" vertical="center" wrapText="1"/>
    </xf>
    <xf numFmtId="0" fontId="9" fillId="0" borderId="0" xfId="0" applyFont="1"/>
    <xf numFmtId="0" fontId="8" fillId="0" borderId="0" xfId="0" applyFont="1"/>
    <xf numFmtId="14" fontId="10" fillId="4" borderId="4" xfId="0" applyNumberFormat="1" applyFont="1" applyFill="1" applyBorder="1"/>
    <xf numFmtId="10" fontId="10" fillId="4" borderId="4" xfId="2" applyNumberFormat="1" applyFont="1" applyFill="1" applyBorder="1"/>
    <xf numFmtId="0" fontId="10" fillId="4" borderId="4" xfId="0" applyFont="1" applyFill="1" applyBorder="1"/>
    <xf numFmtId="10" fontId="8" fillId="5" borderId="13" xfId="2" applyNumberFormat="1" applyFont="1" applyFill="1" applyBorder="1" applyAlignment="1">
      <alignment horizontal="right" vertical="center" wrapText="1"/>
    </xf>
  </cellXfs>
  <cellStyles count="251">
    <cellStyle name="20 % - Accent1 2" xfId="9" xr:uid="{D07018EE-9111-4959-8F1B-0AB9723196CC}"/>
    <cellStyle name="20 % - Accent1 2 2" xfId="10" xr:uid="{00740C05-6A02-4FDF-9DC8-3914DD72423C}"/>
    <cellStyle name="20 % - Accent1 2 2 2" xfId="11" xr:uid="{67A5F421-A49F-4376-844F-596D029BA393}"/>
    <cellStyle name="20 % - Accent1 2 3" xfId="12" xr:uid="{4C09C36E-97C7-4DDA-97B4-A9717836251F}"/>
    <cellStyle name="20 % - Accent1 3" xfId="13" xr:uid="{D070063E-86F2-443C-839E-7B4CBC4C5798}"/>
    <cellStyle name="20 % - Accent1 3 2" xfId="14" xr:uid="{8B678FD0-1D46-4863-A238-FA9246BC8B8F}"/>
    <cellStyle name="20 % - Accent1 4" xfId="15" xr:uid="{BE4A01A7-1B10-4459-916E-2DB272CE5846}"/>
    <cellStyle name="20 % - Accent1 5" xfId="8" xr:uid="{36FE577D-D594-4ED7-8DC9-744D3D7F6000}"/>
    <cellStyle name="20 % - Accent2 2" xfId="17" xr:uid="{026DEC56-E65C-4CF4-BE8C-981F40B53876}"/>
    <cellStyle name="20 % - Accent2 2 2" xfId="18" xr:uid="{9BA0EC84-7312-4DC3-964E-F8D2908CC03A}"/>
    <cellStyle name="20 % - Accent2 2 2 2" xfId="19" xr:uid="{0C28C77C-4538-4E9F-8470-4788BFBC918A}"/>
    <cellStyle name="20 % - Accent2 2 3" xfId="20" xr:uid="{51DEB2C3-7E9B-42DC-AE1E-D46A5CCA4F9F}"/>
    <cellStyle name="20 % - Accent2 3" xfId="21" xr:uid="{6633DA0B-6426-44FB-AC25-0EB9DE72A234}"/>
    <cellStyle name="20 % - Accent2 3 2" xfId="22" xr:uid="{3711F01A-5DA9-47D7-BD90-478F15B16088}"/>
    <cellStyle name="20 % - Accent2 4" xfId="23" xr:uid="{7C52858E-455B-49B8-92C3-418B621BFB46}"/>
    <cellStyle name="20 % - Accent2 5" xfId="16" xr:uid="{62858BDA-0858-425E-907D-EF7F1CAD73D4}"/>
    <cellStyle name="20 % - Accent3 2" xfId="25" xr:uid="{0E384297-AFB7-491F-8DFE-B5EDF325D5AE}"/>
    <cellStyle name="20 % - Accent3 2 2" xfId="26" xr:uid="{B0C0E3ED-693A-4D73-9294-5DE512855152}"/>
    <cellStyle name="20 % - Accent3 2 2 2" xfId="27" xr:uid="{0068AC50-DC19-4BDC-9065-98BD4282A32E}"/>
    <cellStyle name="20 % - Accent3 2 3" xfId="28" xr:uid="{966B9ECC-B27C-4975-8816-C4548E2ABE20}"/>
    <cellStyle name="20 % - Accent3 3" xfId="29" xr:uid="{8DB35E7B-0CB1-4246-A727-E0C936E12541}"/>
    <cellStyle name="20 % - Accent3 3 2" xfId="30" xr:uid="{403C6A1F-3B7F-4EDE-9F9C-B99F6ECDF74A}"/>
    <cellStyle name="20 % - Accent3 4" xfId="31" xr:uid="{AAB87C01-98A2-4EFF-9392-8304F30E4CC0}"/>
    <cellStyle name="20 % - Accent3 5" xfId="24" xr:uid="{1FE00711-7293-46AC-BB48-600565B1A296}"/>
    <cellStyle name="20 % - Accent4 2" xfId="33" xr:uid="{EB55F7D1-0668-4AA2-A136-B14DFD85BD48}"/>
    <cellStyle name="20 % - Accent4 2 2" xfId="34" xr:uid="{FB200167-D306-44FD-B683-DD7B3B0ADAD8}"/>
    <cellStyle name="20 % - Accent4 2 2 2" xfId="35" xr:uid="{EC3D5052-E390-494D-971F-C0302349747D}"/>
    <cellStyle name="20 % - Accent4 2 3" xfId="36" xr:uid="{01B1F61C-C9DB-43D3-8565-1577A4724727}"/>
    <cellStyle name="20 % - Accent4 3" xfId="37" xr:uid="{3DC7E7BC-534E-4645-8AE9-7C007244BCA4}"/>
    <cellStyle name="20 % - Accent4 3 2" xfId="38" xr:uid="{9E6D95A6-6E4D-4BD7-B534-7EF1DC5EB333}"/>
    <cellStyle name="20 % - Accent4 4" xfId="39" xr:uid="{F0BBCE1A-BB26-4A90-8B92-9C5C3937353A}"/>
    <cellStyle name="20 % - Accent4 5" xfId="32" xr:uid="{5D29B213-2BB1-4968-BAE0-481DBDABB20A}"/>
    <cellStyle name="20 % - Accent5 2" xfId="41" xr:uid="{0599059A-669F-4143-A9A1-5031A46EA5BB}"/>
    <cellStyle name="20 % - Accent5 2 2" xfId="42" xr:uid="{7B170DC4-8666-497E-A46E-0B5C73663DF8}"/>
    <cellStyle name="20 % - Accent5 2 2 2" xfId="43" xr:uid="{A6FE0271-1CD4-4168-B1B3-2B68851588D5}"/>
    <cellStyle name="20 % - Accent5 2 3" xfId="44" xr:uid="{AE0BB1B4-0992-42C1-8F68-F3359070432A}"/>
    <cellStyle name="20 % - Accent5 3" xfId="45" xr:uid="{5B0334C1-1FED-41EB-9F5D-3C3B07F541C9}"/>
    <cellStyle name="20 % - Accent5 3 2" xfId="46" xr:uid="{6BA9E9F9-FD24-4CC3-9D40-7F7A210633E0}"/>
    <cellStyle name="20 % - Accent5 4" xfId="47" xr:uid="{530DFA6D-0BED-4CED-B19D-C83C957087DC}"/>
    <cellStyle name="20 % - Accent5 5" xfId="40" xr:uid="{D3108519-4643-490F-B4ED-A5DFEBCAE50B}"/>
    <cellStyle name="20 % - Accent6 2" xfId="49" xr:uid="{9C3B75CB-DF50-4104-931A-123C298B9323}"/>
    <cellStyle name="20 % - Accent6 2 2" xfId="50" xr:uid="{E65880DB-337E-48BC-929A-2CDB4E75C628}"/>
    <cellStyle name="20 % - Accent6 2 2 2" xfId="51" xr:uid="{32F390EC-C7F5-4739-B9DE-E1B405D92D2F}"/>
    <cellStyle name="20 % - Accent6 2 3" xfId="52" xr:uid="{36227745-994E-4905-A68F-967A67E118B1}"/>
    <cellStyle name="20 % - Accent6 3" xfId="53" xr:uid="{10D7F897-6F75-4AB1-B6C7-5DE0EDF562C9}"/>
    <cellStyle name="20 % - Accent6 3 2" xfId="54" xr:uid="{3EDDF84D-92CD-468F-9B85-CFED474B65C9}"/>
    <cellStyle name="20 % - Accent6 4" xfId="55" xr:uid="{4E39AB16-99C3-41D9-AE6F-6D219B81B169}"/>
    <cellStyle name="20 % - Accent6 5" xfId="48" xr:uid="{F1D5DA44-F1DB-488B-A155-CF497A49D116}"/>
    <cellStyle name="40 % - Accent1 2" xfId="57" xr:uid="{14EF3BA8-9964-408D-B097-AA30B3AF2795}"/>
    <cellStyle name="40 % - Accent1 2 2" xfId="58" xr:uid="{A0D8D6B5-4CD4-49F6-9978-9608087D4492}"/>
    <cellStyle name="40 % - Accent1 2 2 2" xfId="59" xr:uid="{A443B129-F639-4E51-A823-8EFC7E093D89}"/>
    <cellStyle name="40 % - Accent1 2 3" xfId="60" xr:uid="{0B216D19-D978-4224-BBE9-1A37936B288F}"/>
    <cellStyle name="40 % - Accent1 3" xfId="61" xr:uid="{F1FE7CCF-FA78-4595-8CB5-367F9A2325EC}"/>
    <cellStyle name="40 % - Accent1 3 2" xfId="62" xr:uid="{B491F1F4-B48E-43AB-8252-40D083838F01}"/>
    <cellStyle name="40 % - Accent1 4" xfId="63" xr:uid="{A46B1DA5-4979-4B8E-B251-BCDADEB511CF}"/>
    <cellStyle name="40 % - Accent1 5" xfId="56" xr:uid="{8CA81A42-7B68-48E7-973C-149EB4585B0E}"/>
    <cellStyle name="40 % - Accent2 2" xfId="65" xr:uid="{7513FA37-F709-4F44-962E-B73581CFD69F}"/>
    <cellStyle name="40 % - Accent2 2 2" xfId="66" xr:uid="{318CB760-9500-4A90-BEFD-84ED4C18453B}"/>
    <cellStyle name="40 % - Accent2 2 2 2" xfId="67" xr:uid="{A081C825-B7F0-4393-A6FD-3B6A10F96806}"/>
    <cellStyle name="40 % - Accent2 2 3" xfId="68" xr:uid="{5BD3008E-2E79-4C35-BCBF-68AE8CF1CE1A}"/>
    <cellStyle name="40 % - Accent2 3" xfId="69" xr:uid="{41E22F9C-6FFD-4C4C-BFF2-066878430EB2}"/>
    <cellStyle name="40 % - Accent2 3 2" xfId="70" xr:uid="{1080B86D-7C02-456D-8343-58897F0AAFEB}"/>
    <cellStyle name="40 % - Accent2 4" xfId="71" xr:uid="{80554C20-11E4-4E01-82D2-422A52AE200E}"/>
    <cellStyle name="40 % - Accent2 5" xfId="64" xr:uid="{DDCDCABC-F928-49C4-880C-54454C5E6581}"/>
    <cellStyle name="40 % - Accent3 2" xfId="73" xr:uid="{5AD5402A-CB19-4015-A51F-456E66764401}"/>
    <cellStyle name="40 % - Accent3 2 2" xfId="74" xr:uid="{76D0AAD7-DA54-49D6-9988-26580E7A09AB}"/>
    <cellStyle name="40 % - Accent3 2 2 2" xfId="75" xr:uid="{5B67936E-CA3C-4E00-9754-E7E524C1CAA4}"/>
    <cellStyle name="40 % - Accent3 2 3" xfId="76" xr:uid="{4E781251-1BD3-4018-B397-515EFBC771ED}"/>
    <cellStyle name="40 % - Accent3 3" xfId="77" xr:uid="{09AAB643-146D-4D84-86B1-B522C852820D}"/>
    <cellStyle name="40 % - Accent3 3 2" xfId="78" xr:uid="{88F65A68-E6BC-4569-BAFA-5CFCE7E3B898}"/>
    <cellStyle name="40 % - Accent3 4" xfId="79" xr:uid="{08BAAC56-DD81-4CB7-92B6-C6C470178356}"/>
    <cellStyle name="40 % - Accent3 5" xfId="72" xr:uid="{4D9389F1-F056-47EF-8E87-A7AA526792EF}"/>
    <cellStyle name="40 % - Accent4 2" xfId="81" xr:uid="{8E58B907-F7DE-4326-80BD-3AB485BCE90F}"/>
    <cellStyle name="40 % - Accent4 2 2" xfId="82" xr:uid="{CD9D8497-5946-4A60-85F3-CA7E967258BF}"/>
    <cellStyle name="40 % - Accent4 2 2 2" xfId="83" xr:uid="{1CA83315-4077-4491-9028-F8DD28D7D2DE}"/>
    <cellStyle name="40 % - Accent4 2 3" xfId="84" xr:uid="{C59F3DC7-430C-4D86-9346-D890261FE4FE}"/>
    <cellStyle name="40 % - Accent4 3" xfId="85" xr:uid="{41F348CB-143A-4723-8572-B7C1B78BBD47}"/>
    <cellStyle name="40 % - Accent4 3 2" xfId="86" xr:uid="{B772462F-30C3-442B-B2BC-91C73E3E417A}"/>
    <cellStyle name="40 % - Accent4 4" xfId="87" xr:uid="{DB0783F4-F3B0-4E82-8091-5E8D71168743}"/>
    <cellStyle name="40 % - Accent4 5" xfId="80" xr:uid="{4C5632D1-80B0-4E9C-A63E-03690D115110}"/>
    <cellStyle name="40 % - Accent5 2" xfId="89" xr:uid="{C5637451-DFBE-4D3F-AA63-99CE974BFBCE}"/>
    <cellStyle name="40 % - Accent5 2 2" xfId="90" xr:uid="{7D4F353C-6166-459A-B63C-7072BD6514A8}"/>
    <cellStyle name="40 % - Accent5 2 2 2" xfId="91" xr:uid="{3EB2227E-90FE-4719-B62F-2E557AB2240D}"/>
    <cellStyle name="40 % - Accent5 2 3" xfId="92" xr:uid="{D29A7A10-F011-471F-A65C-1F60A9C042A7}"/>
    <cellStyle name="40 % - Accent5 3" xfId="93" xr:uid="{4BAB8B66-F27A-48CD-AF2E-06393425D3C0}"/>
    <cellStyle name="40 % - Accent5 3 2" xfId="94" xr:uid="{78793261-2E3D-4CD4-AA6A-7457D1445F2E}"/>
    <cellStyle name="40 % - Accent5 4" xfId="95" xr:uid="{901EAD91-2EB1-42CD-912B-FB2A6D8F8B5A}"/>
    <cellStyle name="40 % - Accent5 5" xfId="88" xr:uid="{3E1282DB-A969-4411-BC23-224F6675935A}"/>
    <cellStyle name="40 % - Accent6 2" xfId="97" xr:uid="{687CDFE9-3A99-4127-B10D-6EC432B4D288}"/>
    <cellStyle name="40 % - Accent6 2 2" xfId="98" xr:uid="{13544DEE-0CAD-4976-8986-999613CEC528}"/>
    <cellStyle name="40 % - Accent6 2 2 2" xfId="99" xr:uid="{BA438307-01F3-4FA7-BE61-DEBCB0EF4829}"/>
    <cellStyle name="40 % - Accent6 2 3" xfId="100" xr:uid="{71C6C27B-F20E-4A33-8B2B-4F749B41F039}"/>
    <cellStyle name="40 % - Accent6 3" xfId="101" xr:uid="{A81A6DF5-C7B8-45F6-99EB-7E1892CC51C0}"/>
    <cellStyle name="40 % - Accent6 3 2" xfId="102" xr:uid="{6074484D-0961-4DC7-A247-E98C1E186A3C}"/>
    <cellStyle name="40 % - Accent6 4" xfId="103" xr:uid="{31164D9B-4A94-4559-8804-4317D7540012}"/>
    <cellStyle name="40 % - Accent6 5" xfId="96" xr:uid="{DE8280E5-6037-455B-BA4D-085723F0DD78}"/>
    <cellStyle name="60 % - Accent1 2" xfId="105" xr:uid="{57A098B4-5E60-4E5F-9873-D104C9961302}"/>
    <cellStyle name="60 % - Accent1 3" xfId="106" xr:uid="{49E25DF9-48F9-4056-A72D-87D155962888}"/>
    <cellStyle name="60 % - Accent1 4" xfId="104" xr:uid="{4FB6A4AC-CFDC-4F77-8FC8-84A48CB99C57}"/>
    <cellStyle name="60 % - Accent2 2" xfId="108" xr:uid="{6A43BD29-F56D-4264-8DB7-7A0E0AB72AA1}"/>
    <cellStyle name="60 % - Accent2 3" xfId="109" xr:uid="{261EE7D2-DD66-4EDE-93EB-06D565DF400D}"/>
    <cellStyle name="60 % - Accent2 4" xfId="107" xr:uid="{DE2265CA-CB79-433F-80E0-B4BE335288C3}"/>
    <cellStyle name="60 % - Accent3 2" xfId="111" xr:uid="{00F77BB2-0D37-4F29-B342-3FAECD63F41C}"/>
    <cellStyle name="60 % - Accent3 3" xfId="112" xr:uid="{FC9298A0-F561-4F32-B2D1-E5A9A3D713C5}"/>
    <cellStyle name="60 % - Accent3 4" xfId="110" xr:uid="{C588B4A1-0D0B-40D6-8F7F-ED01D2DE3CF1}"/>
    <cellStyle name="60 % - Accent4 2" xfId="114" xr:uid="{2E470A1A-CB42-4E17-ABFD-ED2A736D0647}"/>
    <cellStyle name="60 % - Accent4 3" xfId="115" xr:uid="{F4BA9D21-753F-4CDD-8425-9672E0B9F36C}"/>
    <cellStyle name="60 % - Accent4 4" xfId="113" xr:uid="{A0E88399-BD73-44EB-881E-7971887FB14B}"/>
    <cellStyle name="60 % - Accent5 2" xfId="117" xr:uid="{74A9A510-D161-4D19-833C-6F07ECDC0BBB}"/>
    <cellStyle name="60 % - Accent5 3" xfId="118" xr:uid="{0E3C17C0-8165-4798-927E-A36C86B2585D}"/>
    <cellStyle name="60 % - Accent5 4" xfId="116" xr:uid="{DE80982B-AA32-4140-BC67-0681BF04EF19}"/>
    <cellStyle name="60 % - Accent6 2" xfId="120" xr:uid="{32904095-88FE-493B-8EF5-6F29B27FE2AE}"/>
    <cellStyle name="60 % - Accent6 3" xfId="121" xr:uid="{16305C5E-FD02-42F4-9DC8-99C70CC35B91}"/>
    <cellStyle name="60 % - Accent6 4" xfId="119" xr:uid="{1B2C63DD-B3FC-490C-9488-19C9EB183AFE}"/>
    <cellStyle name="Accent1 2" xfId="123" xr:uid="{730E77D5-5588-47F8-8DC2-F37B775C7B04}"/>
    <cellStyle name="Accent1 3" xfId="124" xr:uid="{6315823A-FBC8-4B69-A940-2F4B7D526918}"/>
    <cellStyle name="Accent1 4" xfId="122" xr:uid="{66821EAD-2F77-47EC-B8D0-4C80BC81731C}"/>
    <cellStyle name="Accent2 2" xfId="126" xr:uid="{8E39BDF7-1F7A-4CEC-8BE4-57C28EF8CC22}"/>
    <cellStyle name="Accent2 3" xfId="127" xr:uid="{0E459128-36DF-45CA-BC12-2660569972C9}"/>
    <cellStyle name="Accent2 4" xfId="125" xr:uid="{2CA1D8F4-7508-47CA-B524-F55E69C9C56A}"/>
    <cellStyle name="Accent3 2" xfId="129" xr:uid="{55833237-FFC3-40D6-8543-0683C599B0E3}"/>
    <cellStyle name="Accent3 3" xfId="130" xr:uid="{B70E3064-2E4D-40EF-A8B8-258858E22D84}"/>
    <cellStyle name="Accent3 4" xfId="128" xr:uid="{94808302-43FD-460F-B9E8-EB21D97D4ABC}"/>
    <cellStyle name="Accent4 2" xfId="132" xr:uid="{56A56253-B4C5-476C-ABBF-DA8408863FAF}"/>
    <cellStyle name="Accent4 3" xfId="133" xr:uid="{B5E22860-0F82-4142-9E97-95F5DFF96B4E}"/>
    <cellStyle name="Accent4 4" xfId="131" xr:uid="{159CC91F-D956-49C8-AFA1-BB0C4381E97A}"/>
    <cellStyle name="Accent5 2" xfId="135" xr:uid="{4ED182D9-D3E6-4F86-80DD-5A35FA32C31D}"/>
    <cellStyle name="Accent5 3" xfId="136" xr:uid="{3B4D8DD5-FD46-4AE0-9567-AF29EE47F42E}"/>
    <cellStyle name="Accent5 4" xfId="134" xr:uid="{D6DEF1FC-D09B-4472-B831-C5F247073F3B}"/>
    <cellStyle name="Accent6 2" xfId="138" xr:uid="{33F86F6E-8CFC-4BDB-903A-915B0451B7ED}"/>
    <cellStyle name="Accent6 3" xfId="139" xr:uid="{C653FBD0-FA24-403F-8D01-1529DADEE99C}"/>
    <cellStyle name="Accent6 4" xfId="137" xr:uid="{A2F40654-0025-4617-BF03-1599243BE96B}"/>
    <cellStyle name="Avertissement 2" xfId="141" xr:uid="{0D65B24F-2203-477C-97EE-8888A8B4DA34}"/>
    <cellStyle name="Avertissement 3" xfId="142" xr:uid="{9CE53365-8B71-44AC-B9E8-AE9D94B6FF2D}"/>
    <cellStyle name="Avertissement 4" xfId="140" xr:uid="{1D902296-16AC-4639-A2CC-8389EB35EBEF}"/>
    <cellStyle name="Calcul 2" xfId="144" xr:uid="{CBE09828-0955-4EFA-8227-DF5CA5EE80B8}"/>
    <cellStyle name="Calcul 3" xfId="145" xr:uid="{2CAD3C8E-E34C-4559-90BB-E6F821DB0C3C}"/>
    <cellStyle name="Calcul 4" xfId="143" xr:uid="{9C6DE059-006C-405C-9A84-31F9E126CC30}"/>
    <cellStyle name="Cellule liée 2" xfId="147" xr:uid="{74EAF470-0EE6-4FE9-A0F4-0230BDE91AD5}"/>
    <cellStyle name="Cellule liée 3" xfId="148" xr:uid="{BDD321C1-49A2-486B-93C6-1C6BB4C6D2BB}"/>
    <cellStyle name="Cellule liée 4" xfId="146" xr:uid="{C9B1876C-142B-451B-B724-B50E91350152}"/>
    <cellStyle name="Commentaire 2" xfId="149" xr:uid="{04B24FA8-4BA1-4EDB-8073-8F051F75D32E}"/>
    <cellStyle name="Commentaire 2 2" xfId="150" xr:uid="{17319646-5FCA-4543-BC09-596FB36D6EF4}"/>
    <cellStyle name="Commentaire 2 2 2" xfId="151" xr:uid="{5D80472D-F42D-40CD-A15E-8A3233E3F95A}"/>
    <cellStyle name="Commentaire 2 2 2 2" xfId="152" xr:uid="{0A619002-86B9-455D-8DC0-5AB18F728E3D}"/>
    <cellStyle name="Commentaire 2 2 3" xfId="153" xr:uid="{FDD86F64-4FCD-46E9-B0C2-396713581C12}"/>
    <cellStyle name="Commentaire 2 3" xfId="154" xr:uid="{C228231C-5D68-4312-8543-46B9BA892928}"/>
    <cellStyle name="Commentaire 2 3 2" xfId="155" xr:uid="{7BE84D6A-562D-474E-85F5-2846B3F384AA}"/>
    <cellStyle name="Commentaire 2 4" xfId="156" xr:uid="{8223195F-38A5-4C16-8824-F4F59DA48F78}"/>
    <cellStyle name="Commentaire 3" xfId="157" xr:uid="{31956E6A-686C-4578-8F98-FB70D0C2BA48}"/>
    <cellStyle name="Commentaire 4" xfId="158" xr:uid="{FD77AF4C-2C5C-439B-A673-5908E6EC23C0}"/>
    <cellStyle name="Entrée 2" xfId="160" xr:uid="{71528997-8CFC-4A27-80CF-EC0B2DA6578D}"/>
    <cellStyle name="Entrée 3" xfId="161" xr:uid="{544780A9-7018-4AE6-A8A6-FB6341E30B8B}"/>
    <cellStyle name="Entrée 4" xfId="159" xr:uid="{3FE0976A-D106-4DD9-A40B-ECB4665FC7F5}"/>
    <cellStyle name="Insatisfaisant 2" xfId="163" xr:uid="{6FC450FE-946C-4EAD-956E-E76512683676}"/>
    <cellStyle name="Insatisfaisant 3" xfId="164" xr:uid="{DE015C08-EAB6-4231-917A-D0A52B699668}"/>
    <cellStyle name="Insatisfaisant 4" xfId="162" xr:uid="{B2F144AF-D44C-4D2F-9640-C6803C28C756}"/>
    <cellStyle name="Lien hypertexte 2" xfId="165" xr:uid="{2CC893AC-88C2-413A-88F5-E108EEE56826}"/>
    <cellStyle name="Lien hypertexte 3" xfId="166" xr:uid="{18F556C7-C47B-4E2F-BE49-D472E257614B}"/>
    <cellStyle name="Milliers" xfId="1" builtinId="3"/>
    <cellStyle name="Milliers 2" xfId="4" xr:uid="{41DDF1F4-F911-4151-A9B9-039AD4B8000A}"/>
    <cellStyle name="Milliers 2 2" xfId="168" xr:uid="{4CDF0368-3623-4C16-9B64-ADF661C225BF}"/>
    <cellStyle name="Milliers 2 2 2" xfId="169" xr:uid="{C7D6B8C2-04D3-4FD3-9746-44D19015424F}"/>
    <cellStyle name="Milliers 2 3" xfId="170" xr:uid="{14DC892E-563C-4ECA-9A94-E304CDB5F98A}"/>
    <cellStyle name="Milliers 2 4" xfId="171" xr:uid="{8A449AEF-76BD-42E7-BFDF-4838D28268CA}"/>
    <cellStyle name="Milliers 2 5" xfId="172" xr:uid="{897E0713-281E-4869-86B4-CA66CB97FA62}"/>
    <cellStyle name="Milliers 2 6" xfId="167" xr:uid="{748BCF90-1455-49BF-8E9F-AEA01A5F9407}"/>
    <cellStyle name="Milliers 3" xfId="6" xr:uid="{36110F76-A980-49A1-8F38-8A9E7844DD18}"/>
    <cellStyle name="Milliers 3 2" xfId="7" xr:uid="{8B9072E1-5F42-438A-A51F-29287838232A}"/>
    <cellStyle name="Milliers 3 2 2" xfId="174" xr:uid="{8C262ECB-CE1A-41D8-A7DA-7EAADBA5C3D3}"/>
    <cellStyle name="Milliers 3 3" xfId="173" xr:uid="{F0CDAEEA-0634-45B5-931F-16F331433410}"/>
    <cellStyle name="Milliers 4" xfId="175" xr:uid="{FA3A683E-9EA0-4E5A-88B9-EFBE38A2CB55}"/>
    <cellStyle name="Milliers 5" xfId="176" xr:uid="{D8F40712-CA64-4673-BF89-856CC798F360}"/>
    <cellStyle name="Milliers 6" xfId="248" xr:uid="{3149620E-0972-4A6C-84B3-6D03BAAD7B22}"/>
    <cellStyle name="Monétaire 2" xfId="5" xr:uid="{CEA4E4B0-1E42-4B48-96E5-56D30A4A101F}"/>
    <cellStyle name="Monétaire 2 2" xfId="250" xr:uid="{4B7F486A-27A7-4174-B0B6-A552D98F0ECA}"/>
    <cellStyle name="Monétaire 3" xfId="249" xr:uid="{E7C9805E-5262-4BB1-9543-7EB5618C44DB}"/>
    <cellStyle name="Neutre 2" xfId="178" xr:uid="{F4A396F1-F84F-48AC-8FBE-D20DEE9241FF}"/>
    <cellStyle name="Neutre 3" xfId="179" xr:uid="{2D44F91B-8F2D-4493-A512-B639F88CD12E}"/>
    <cellStyle name="Neutre 4" xfId="177" xr:uid="{E91F1378-6893-4495-B6C5-0E5127B3205D}"/>
    <cellStyle name="Normal" xfId="0" builtinId="0"/>
    <cellStyle name="Normal 2" xfId="3" xr:uid="{00000000-0005-0000-0000-000003000000}"/>
    <cellStyle name="Normal 2 2" xfId="181" xr:uid="{3F62BC6E-B361-4BBC-829D-67793C2A5B3D}"/>
    <cellStyle name="Normal 2 2 2" xfId="182" xr:uid="{9BD40D4F-E4CD-4F9D-A864-21EA8B7BC182}"/>
    <cellStyle name="Normal 2 2 2 2" xfId="183" xr:uid="{65BA1C12-4DEE-4725-A5C7-2B69504CC60A}"/>
    <cellStyle name="Normal 2 2 3" xfId="184" xr:uid="{C57EB840-3605-4209-A94C-3B74E7736E0E}"/>
    <cellStyle name="Normal 2 3" xfId="185" xr:uid="{CCC0DE2F-AD66-4F20-B84F-2B54E57E6CAB}"/>
    <cellStyle name="Normal 2 3 2" xfId="186" xr:uid="{2346A60C-085F-4558-B10D-4D963C1E0B40}"/>
    <cellStyle name="Normal 2 4" xfId="187" xr:uid="{9A7CDC11-AD2C-43BC-8BC9-F09FB2B25F94}"/>
    <cellStyle name="Normal 2 5" xfId="188" xr:uid="{B18320AB-B622-4951-9569-929CC11B8DF8}"/>
    <cellStyle name="Normal 2 6" xfId="189" xr:uid="{B17EA4DA-729C-4C6C-BA03-F6C98FD51F4C}"/>
    <cellStyle name="Normal 2 7" xfId="180" xr:uid="{3313FC67-AB42-426F-9C96-FDEB604E52B3}"/>
    <cellStyle name="Normal 3" xfId="190" xr:uid="{AFD98DEF-A12E-45D2-AFA3-1F1698316B04}"/>
    <cellStyle name="Normal 3 2" xfId="191" xr:uid="{C6DA40D3-8D3E-452F-B471-F463931AC5DC}"/>
    <cellStyle name="Normal 3 3" xfId="192" xr:uid="{790651D2-0CC5-4428-B99C-2DE4EB337465}"/>
    <cellStyle name="Normal 4" xfId="193" xr:uid="{61003B73-AF1A-43F3-8001-A46B1596B47A}"/>
    <cellStyle name="Normal 5" xfId="194" xr:uid="{A9259C7D-FE9A-47B7-936D-340E45C6B8D1}"/>
    <cellStyle name="Normal 5 2" xfId="195" xr:uid="{1B30661B-1D39-4DF2-9E95-94D18D64C711}"/>
    <cellStyle name="Normal 6" xfId="196" xr:uid="{7494B8F3-4EFA-4213-A541-14F11D5A95BC}"/>
    <cellStyle name="Normal 7" xfId="197" xr:uid="{096DE104-FD15-4DB4-8DFD-C80552BEBFC1}"/>
    <cellStyle name="Normal 8" xfId="198" xr:uid="{A57DB641-8520-477D-B96A-22F9BBF8A005}"/>
    <cellStyle name="Normal 9" xfId="199" xr:uid="{7781E4EA-3069-40C4-B0B9-3643AAA3D312}"/>
    <cellStyle name="Pourcentage" xfId="2" builtinId="5"/>
    <cellStyle name="Pourcentage 2" xfId="201" xr:uid="{64FA8983-7397-48BF-9AB2-2C8DA67A6673}"/>
    <cellStyle name="Pourcentage 2 2" xfId="202" xr:uid="{162EA6EB-00C5-4521-AB68-F9385C1B4FD6}"/>
    <cellStyle name="Pourcentage 2 2 2" xfId="203" xr:uid="{AB7C9616-E7DB-4553-A378-CA804E46F684}"/>
    <cellStyle name="Pourcentage 2 2 2 2" xfId="204" xr:uid="{4494821A-0DAC-4278-9E70-8310A2EBA0A0}"/>
    <cellStyle name="Pourcentage 2 2 3" xfId="205" xr:uid="{D75E085E-15EF-43C2-BF5F-4CB0E87EB52D}"/>
    <cellStyle name="Pourcentage 2 3" xfId="206" xr:uid="{D3EC81B2-18EC-458D-B8BD-B4A8161ADB59}"/>
    <cellStyle name="Pourcentage 2 3 2" xfId="207" xr:uid="{EE5CC09F-6E6C-4182-B6B8-55AFE56DAA35}"/>
    <cellStyle name="Pourcentage 2 4" xfId="208" xr:uid="{D99BA435-DFD6-4BE4-8207-3E383B160EC5}"/>
    <cellStyle name="Pourcentage 3" xfId="209" xr:uid="{7417A56C-5428-4A2A-9638-36FFC639131E}"/>
    <cellStyle name="Pourcentage 3 2" xfId="210" xr:uid="{AF561ED0-CB24-4B6E-9AAF-F3766164801C}"/>
    <cellStyle name="Pourcentage 3 3" xfId="211" xr:uid="{ED43A75F-95CA-49F8-9595-E9C8BC141CC8}"/>
    <cellStyle name="Pourcentage 4" xfId="212" xr:uid="{F107CECD-20CB-4A9A-A664-DA8CCCD87143}"/>
    <cellStyle name="Pourcentage 4 2" xfId="213" xr:uid="{2A5D554C-DC95-4303-A165-B236FB6D96CC}"/>
    <cellStyle name="Pourcentage 5" xfId="214" xr:uid="{C6ECECC3-9282-480B-8296-FF1B30079E1A}"/>
    <cellStyle name="Pourcentage 6" xfId="215" xr:uid="{480CB648-0E19-4C80-B50A-B427E5DCCEB8}"/>
    <cellStyle name="Pourcentage 7" xfId="216" xr:uid="{7A0F377B-AC38-4039-A92B-58B07379E679}"/>
    <cellStyle name="Pourcentage 8" xfId="217" xr:uid="{187361E7-C41E-48A5-BAFC-85D33F282D60}"/>
    <cellStyle name="Pourcentage 9" xfId="200" xr:uid="{F26AC6B9-E284-43AC-AA1D-B9BA9870B983}"/>
    <cellStyle name="Satisfaisant 2" xfId="219" xr:uid="{D0047669-1176-4005-836D-73AF8CF2669F}"/>
    <cellStyle name="Satisfaisant 3" xfId="220" xr:uid="{9EE17DF4-366C-4C69-B3BC-EE931D395B6F}"/>
    <cellStyle name="Satisfaisant 4" xfId="218" xr:uid="{3912F829-F824-43C7-AE8B-9FFFA56099A1}"/>
    <cellStyle name="Sortie 2" xfId="222" xr:uid="{0529914F-B566-4C4D-97B1-46F8F9AE6DFF}"/>
    <cellStyle name="Sortie 3" xfId="223" xr:uid="{B203574C-C378-46B8-A785-6E4FC0FAAFC8}"/>
    <cellStyle name="Sortie 4" xfId="221" xr:uid="{F1BB11CD-FF05-4AC9-9B01-42A293DECA50}"/>
    <cellStyle name="Texte explicatif 2" xfId="225" xr:uid="{D96186CA-D4D5-4A78-B036-8BB4A1B960A3}"/>
    <cellStyle name="Texte explicatif 3" xfId="226" xr:uid="{EB3BFF3E-BC0C-48F3-9922-99A63DDCC489}"/>
    <cellStyle name="Texte explicatif 4" xfId="224" xr:uid="{F2524F79-6701-46F6-ACF4-5307B78AC975}"/>
    <cellStyle name="Titre 2" xfId="227" xr:uid="{8236D8BA-FDBB-4C17-8782-4AFB9C874C83}"/>
    <cellStyle name="Titre 3" xfId="228" xr:uid="{CBABC6FC-332E-44E0-885D-28410036C36A}"/>
    <cellStyle name="Titre 4" xfId="229" xr:uid="{77E04540-2F76-4B1F-B703-6A3B8AFB4971}"/>
    <cellStyle name="Titre 1 2" xfId="231" xr:uid="{3087C411-AE89-4A64-A2C4-CC8019A17223}"/>
    <cellStyle name="Titre 1 3" xfId="232" xr:uid="{45AB1305-130E-4744-B7F2-F465D3D03C53}"/>
    <cellStyle name="Titre 1 4" xfId="230" xr:uid="{A82BC461-B5A7-414A-8D87-BCE8FAE8E0E1}"/>
    <cellStyle name="Titre 2 2" xfId="234" xr:uid="{EDC7E1E2-993A-49D2-9293-7803223EE8D7}"/>
    <cellStyle name="Titre 2 3" xfId="235" xr:uid="{0D8A9C82-D4F6-4C8F-B8DC-0A264296D284}"/>
    <cellStyle name="Titre 2 4" xfId="233" xr:uid="{451E9CC2-76F5-446A-92BE-1DCA79555136}"/>
    <cellStyle name="Titre 3 2" xfId="237" xr:uid="{14902A28-9A9E-41DA-B2DE-447ED943CED2}"/>
    <cellStyle name="Titre 3 3" xfId="238" xr:uid="{FF6B80D3-5B7F-4A6E-B84F-9D9408EB7661}"/>
    <cellStyle name="Titre 3 4" xfId="236" xr:uid="{571653AC-B0CB-4334-A65D-561751F11A9A}"/>
    <cellStyle name="Titre 4 2" xfId="240" xr:uid="{B7DE6EA6-85B4-4AF7-8829-5DB0F287C5C1}"/>
    <cellStyle name="Titre 4 3" xfId="241" xr:uid="{B1EB57D2-3746-48F8-AB4B-C5E6C0DC1BC0}"/>
    <cellStyle name="Titre 4 4" xfId="239" xr:uid="{4693AC35-572E-44B9-85D5-7956922617FB}"/>
    <cellStyle name="Total 2" xfId="243" xr:uid="{D1497A92-98C2-4901-8CE0-3DEDD42A0CFA}"/>
    <cellStyle name="Total 3" xfId="244" xr:uid="{3DFCF944-B9DB-4E79-B1E1-5807C89A6554}"/>
    <cellStyle name="Total 4" xfId="242" xr:uid="{B77278DA-3882-4232-8006-E6E928128447}"/>
    <cellStyle name="Vérification 2" xfId="246" xr:uid="{C40B27CD-9582-487E-A02D-3546CF417BD9}"/>
    <cellStyle name="Vérification 3" xfId="247" xr:uid="{4A66EDD7-18A3-4EF1-9BCE-7B307DED1584}"/>
    <cellStyle name="Vérification 4" xfId="245" xr:uid="{A4C042C9-7291-4443-A294-2645A1BFB2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238124</xdr:colOff>
      <xdr:row>0</xdr:row>
      <xdr:rowOff>9525</xdr:rowOff>
    </xdr:from>
    <xdr:to>
      <xdr:col>11</xdr:col>
      <xdr:colOff>581025</xdr:colOff>
      <xdr:row>13</xdr:row>
      <xdr:rowOff>12592</xdr:rowOff>
    </xdr:to>
    <xdr:pic>
      <xdr:nvPicPr>
        <xdr:cNvPr id="2" name="Image 1">
          <a:extLst>
            <a:ext uri="{FF2B5EF4-FFF2-40B4-BE49-F238E27FC236}">
              <a16:creationId xmlns:a16="http://schemas.microsoft.com/office/drawing/2014/main" id="{38671025-BAA2-6E06-0EC8-5CD9E8111626}"/>
            </a:ext>
          </a:extLst>
        </xdr:cNvPr>
        <xdr:cNvPicPr>
          <a:picLocks noChangeAspect="1"/>
        </xdr:cNvPicPr>
      </xdr:nvPicPr>
      <xdr:blipFill rotWithShape="1">
        <a:blip xmlns:r="http://schemas.openxmlformats.org/officeDocument/2006/relationships" r:embed="rId1"/>
        <a:srcRect r="11648"/>
        <a:stretch/>
      </xdr:blipFill>
      <xdr:spPr>
        <a:xfrm>
          <a:off x="8324849" y="9525"/>
          <a:ext cx="3390901" cy="24795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409575</xdr:colOff>
      <xdr:row>1</xdr:row>
      <xdr:rowOff>28575</xdr:rowOff>
    </xdr:from>
    <xdr:to>
      <xdr:col>13</xdr:col>
      <xdr:colOff>752476</xdr:colOff>
      <xdr:row>14</xdr:row>
      <xdr:rowOff>31642</xdr:rowOff>
    </xdr:to>
    <xdr:pic>
      <xdr:nvPicPr>
        <xdr:cNvPr id="2" name="Image 1">
          <a:extLst>
            <a:ext uri="{FF2B5EF4-FFF2-40B4-BE49-F238E27FC236}">
              <a16:creationId xmlns:a16="http://schemas.microsoft.com/office/drawing/2014/main" id="{98498DDD-FE74-4C38-9B38-739E957C415E}"/>
            </a:ext>
          </a:extLst>
        </xdr:cNvPr>
        <xdr:cNvPicPr>
          <a:picLocks noChangeAspect="1"/>
        </xdr:cNvPicPr>
      </xdr:nvPicPr>
      <xdr:blipFill rotWithShape="1">
        <a:blip xmlns:r="http://schemas.openxmlformats.org/officeDocument/2006/relationships" r:embed="rId1"/>
        <a:srcRect r="11648"/>
        <a:stretch/>
      </xdr:blipFill>
      <xdr:spPr>
        <a:xfrm>
          <a:off x="7267575" y="28575"/>
          <a:ext cx="3390901" cy="24795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838200</xdr:colOff>
      <xdr:row>0</xdr:row>
      <xdr:rowOff>95250</xdr:rowOff>
    </xdr:from>
    <xdr:to>
      <xdr:col>11</xdr:col>
      <xdr:colOff>333376</xdr:colOff>
      <xdr:row>13</xdr:row>
      <xdr:rowOff>12592</xdr:rowOff>
    </xdr:to>
    <xdr:pic>
      <xdr:nvPicPr>
        <xdr:cNvPr id="2" name="Image 1">
          <a:extLst>
            <a:ext uri="{FF2B5EF4-FFF2-40B4-BE49-F238E27FC236}">
              <a16:creationId xmlns:a16="http://schemas.microsoft.com/office/drawing/2014/main" id="{760F486B-C406-4080-A029-0D83AD18771F}"/>
            </a:ext>
          </a:extLst>
        </xdr:cNvPr>
        <xdr:cNvPicPr>
          <a:picLocks noChangeAspect="1"/>
        </xdr:cNvPicPr>
      </xdr:nvPicPr>
      <xdr:blipFill rotWithShape="1">
        <a:blip xmlns:r="http://schemas.openxmlformats.org/officeDocument/2006/relationships" r:embed="rId1"/>
        <a:srcRect r="11648"/>
        <a:stretch/>
      </xdr:blipFill>
      <xdr:spPr>
        <a:xfrm>
          <a:off x="9401175" y="95250"/>
          <a:ext cx="3390901" cy="24795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333374</xdr:colOff>
      <xdr:row>0</xdr:row>
      <xdr:rowOff>0</xdr:rowOff>
    </xdr:from>
    <xdr:to>
      <xdr:col>12</xdr:col>
      <xdr:colOff>676275</xdr:colOff>
      <xdr:row>13</xdr:row>
      <xdr:rowOff>3067</xdr:rowOff>
    </xdr:to>
    <xdr:pic>
      <xdr:nvPicPr>
        <xdr:cNvPr id="2" name="Image 1">
          <a:extLst>
            <a:ext uri="{FF2B5EF4-FFF2-40B4-BE49-F238E27FC236}">
              <a16:creationId xmlns:a16="http://schemas.microsoft.com/office/drawing/2014/main" id="{7CFD6DFA-4DDB-43CB-88AD-C34846FE83C6}"/>
            </a:ext>
          </a:extLst>
        </xdr:cNvPr>
        <xdr:cNvPicPr>
          <a:picLocks noChangeAspect="1"/>
        </xdr:cNvPicPr>
      </xdr:nvPicPr>
      <xdr:blipFill rotWithShape="1">
        <a:blip xmlns:r="http://schemas.openxmlformats.org/officeDocument/2006/relationships" r:embed="rId1"/>
        <a:srcRect r="11648"/>
        <a:stretch/>
      </xdr:blipFill>
      <xdr:spPr>
        <a:xfrm>
          <a:off x="9182099" y="0"/>
          <a:ext cx="3390901" cy="24795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12</xdr:col>
      <xdr:colOff>342901</xdr:colOff>
      <xdr:row>13</xdr:row>
      <xdr:rowOff>3067</xdr:rowOff>
    </xdr:to>
    <xdr:pic>
      <xdr:nvPicPr>
        <xdr:cNvPr id="2" name="Image 1">
          <a:extLst>
            <a:ext uri="{FF2B5EF4-FFF2-40B4-BE49-F238E27FC236}">
              <a16:creationId xmlns:a16="http://schemas.microsoft.com/office/drawing/2014/main" id="{B39C9D19-039D-4D9F-9C21-A3BAEE7671F5}"/>
            </a:ext>
          </a:extLst>
        </xdr:cNvPr>
        <xdr:cNvPicPr>
          <a:picLocks noChangeAspect="1"/>
        </xdr:cNvPicPr>
      </xdr:nvPicPr>
      <xdr:blipFill rotWithShape="1">
        <a:blip xmlns:r="http://schemas.openxmlformats.org/officeDocument/2006/relationships" r:embed="rId1"/>
        <a:srcRect r="11648"/>
        <a:stretch/>
      </xdr:blipFill>
      <xdr:spPr>
        <a:xfrm>
          <a:off x="6096000" y="0"/>
          <a:ext cx="3390901" cy="24795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16</xdr:col>
      <xdr:colOff>342901</xdr:colOff>
      <xdr:row>11</xdr:row>
      <xdr:rowOff>98317</xdr:rowOff>
    </xdr:to>
    <xdr:pic>
      <xdr:nvPicPr>
        <xdr:cNvPr id="2" name="Image 1">
          <a:extLst>
            <a:ext uri="{FF2B5EF4-FFF2-40B4-BE49-F238E27FC236}">
              <a16:creationId xmlns:a16="http://schemas.microsoft.com/office/drawing/2014/main" id="{91713435-6B2B-4B41-BC68-5A85CBEC038E}"/>
            </a:ext>
          </a:extLst>
        </xdr:cNvPr>
        <xdr:cNvPicPr>
          <a:picLocks noChangeAspect="1"/>
        </xdr:cNvPicPr>
      </xdr:nvPicPr>
      <xdr:blipFill rotWithShape="1">
        <a:blip xmlns:r="http://schemas.openxmlformats.org/officeDocument/2006/relationships" r:embed="rId1"/>
        <a:srcRect r="11648"/>
        <a:stretch/>
      </xdr:blipFill>
      <xdr:spPr>
        <a:xfrm>
          <a:off x="9144000" y="0"/>
          <a:ext cx="3390901" cy="24795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11</xdr:row>
      <xdr:rowOff>98317</xdr:rowOff>
    </xdr:to>
    <xdr:pic>
      <xdr:nvPicPr>
        <xdr:cNvPr id="2" name="Image 1">
          <a:extLst>
            <a:ext uri="{FF2B5EF4-FFF2-40B4-BE49-F238E27FC236}">
              <a16:creationId xmlns:a16="http://schemas.microsoft.com/office/drawing/2014/main" id="{560C386E-6A1F-471E-B188-9CD07EDB7B67}"/>
            </a:ext>
          </a:extLst>
        </xdr:cNvPr>
        <xdr:cNvPicPr>
          <a:picLocks noChangeAspect="1"/>
        </xdr:cNvPicPr>
      </xdr:nvPicPr>
      <xdr:blipFill rotWithShape="1">
        <a:blip xmlns:r="http://schemas.openxmlformats.org/officeDocument/2006/relationships" r:embed="rId1"/>
        <a:srcRect r="11648"/>
        <a:stretch/>
      </xdr:blipFill>
      <xdr:spPr>
        <a:xfrm>
          <a:off x="7620000" y="0"/>
          <a:ext cx="3390901" cy="21938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10</xdr:row>
      <xdr:rowOff>98317</xdr:rowOff>
    </xdr:to>
    <xdr:pic>
      <xdr:nvPicPr>
        <xdr:cNvPr id="2" name="Image 1">
          <a:extLst>
            <a:ext uri="{FF2B5EF4-FFF2-40B4-BE49-F238E27FC236}">
              <a16:creationId xmlns:a16="http://schemas.microsoft.com/office/drawing/2014/main" id="{C791C0E1-DD7A-46D6-8F1D-2F0CF02B5BDC}"/>
            </a:ext>
          </a:extLst>
        </xdr:cNvPr>
        <xdr:cNvPicPr>
          <a:picLocks noChangeAspect="1"/>
        </xdr:cNvPicPr>
      </xdr:nvPicPr>
      <xdr:blipFill rotWithShape="1">
        <a:blip xmlns:r="http://schemas.openxmlformats.org/officeDocument/2006/relationships" r:embed="rId1"/>
        <a:srcRect r="11648"/>
        <a:stretch/>
      </xdr:blipFill>
      <xdr:spPr>
        <a:xfrm>
          <a:off x="7620000" y="0"/>
          <a:ext cx="3390901" cy="21938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14</xdr:col>
      <xdr:colOff>342901</xdr:colOff>
      <xdr:row>10</xdr:row>
      <xdr:rowOff>98317</xdr:rowOff>
    </xdr:to>
    <xdr:pic>
      <xdr:nvPicPr>
        <xdr:cNvPr id="2" name="Image 1">
          <a:extLst>
            <a:ext uri="{FF2B5EF4-FFF2-40B4-BE49-F238E27FC236}">
              <a16:creationId xmlns:a16="http://schemas.microsoft.com/office/drawing/2014/main" id="{FC61A85C-2CB8-45F9-9A42-97ABB5E6B072}"/>
            </a:ext>
          </a:extLst>
        </xdr:cNvPr>
        <xdr:cNvPicPr>
          <a:picLocks noChangeAspect="1"/>
        </xdr:cNvPicPr>
      </xdr:nvPicPr>
      <xdr:blipFill rotWithShape="1">
        <a:blip xmlns:r="http://schemas.openxmlformats.org/officeDocument/2006/relationships" r:embed="rId1"/>
        <a:srcRect r="11648"/>
        <a:stretch/>
      </xdr:blipFill>
      <xdr:spPr>
        <a:xfrm>
          <a:off x="7905750" y="0"/>
          <a:ext cx="3505201" cy="19042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G550"/>
  <sheetViews>
    <sheetView zoomScaleNormal="100" workbookViewId="0">
      <selection sqref="A1:XFD1048576"/>
    </sheetView>
  </sheetViews>
  <sheetFormatPr baseColWidth="10" defaultRowHeight="14.4" x14ac:dyDescent="0.3"/>
  <cols>
    <col min="1" max="1" width="18.5546875" customWidth="1"/>
    <col min="2" max="2" width="47.109375" customWidth="1"/>
    <col min="3" max="5" width="12.109375" customWidth="1"/>
    <col min="6" max="6" width="8.88671875" customWidth="1"/>
    <col min="7" max="7" width="10.332031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-0.48613546657764073</v>
      </c>
      <c r="D8" s="21">
        <v>-0.18200995311437174</v>
      </c>
      <c r="E8" s="22"/>
    </row>
    <row r="9" spans="1:7" x14ac:dyDescent="0.3">
      <c r="A9" s="8" t="s">
        <v>16</v>
      </c>
      <c r="B9" s="16" t="s">
        <v>11</v>
      </c>
      <c r="C9" s="17" t="s">
        <v>17</v>
      </c>
      <c r="D9" s="17" t="s">
        <v>18</v>
      </c>
      <c r="E9" s="17" t="s">
        <v>14</v>
      </c>
    </row>
    <row r="10" spans="1:7" x14ac:dyDescent="0.3">
      <c r="A10" s="19"/>
      <c r="B10" s="20" t="s">
        <v>15</v>
      </c>
      <c r="C10" s="21">
        <v>-0.17081007141479332</v>
      </c>
      <c r="D10" s="21">
        <v>-4.9134458874235509E-2</v>
      </c>
      <c r="E10" s="22"/>
    </row>
    <row r="11" spans="1:7" x14ac:dyDescent="0.3">
      <c r="A11" s="8" t="s">
        <v>19</v>
      </c>
      <c r="B11" s="16" t="s">
        <v>11</v>
      </c>
      <c r="C11" s="17" t="s">
        <v>20</v>
      </c>
      <c r="D11" s="17" t="s">
        <v>21</v>
      </c>
      <c r="E11" s="17" t="s">
        <v>14</v>
      </c>
      <c r="F11" s="33">
        <f>(9590-9550)/9590</f>
        <v>4.1710114702815434E-3</v>
      </c>
      <c r="G11" s="33">
        <f>(10150-10120)/10150</f>
        <v>2.9556650246305421E-3</v>
      </c>
    </row>
    <row r="12" spans="1:7" x14ac:dyDescent="0.3">
      <c r="A12" s="19"/>
      <c r="B12" s="20" t="s">
        <v>15</v>
      </c>
      <c r="C12" s="21">
        <v>-4.4836576818459095E-2</v>
      </c>
      <c r="D12" s="21">
        <v>3.8984866099867066E-3</v>
      </c>
      <c r="E12" s="22"/>
    </row>
    <row r="13" spans="1:7" ht="15" customHeight="1"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27</v>
      </c>
    </row>
    <row r="18" spans="1:6" x14ac:dyDescent="0.3">
      <c r="A18" s="5" t="s">
        <v>28</v>
      </c>
    </row>
    <row r="19" spans="1:6" x14ac:dyDescent="0.3">
      <c r="A19" s="5" t="s">
        <v>29</v>
      </c>
    </row>
    <row r="20" spans="1:6" x14ac:dyDescent="0.3">
      <c r="A20" s="5" t="s">
        <v>30</v>
      </c>
    </row>
    <row r="21" spans="1:6" x14ac:dyDescent="0.3">
      <c r="A21" s="88" t="s">
        <v>31</v>
      </c>
      <c r="B21" s="89"/>
      <c r="C21" s="89"/>
      <c r="D21" s="90"/>
      <c r="E21" s="28" t="b">
        <v>0</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43461</v>
      </c>
      <c r="C24" s="24">
        <v>44922</v>
      </c>
      <c r="D24" s="25">
        <v>7.6625268185370798E-2</v>
      </c>
      <c r="E24" s="32">
        <v>3</v>
      </c>
    </row>
    <row r="25" spans="1:6" x14ac:dyDescent="0.3">
      <c r="A25" s="31" t="s">
        <v>37</v>
      </c>
      <c r="B25" s="24">
        <v>43431</v>
      </c>
      <c r="C25" s="24">
        <v>44894</v>
      </c>
      <c r="D25" s="25">
        <v>7.7178637262660887E-2</v>
      </c>
      <c r="E25" s="32">
        <v>3</v>
      </c>
    </row>
    <row r="26" spans="1:6" x14ac:dyDescent="0.3">
      <c r="A26" s="23" t="s">
        <v>38</v>
      </c>
      <c r="B26" s="24">
        <v>43396</v>
      </c>
      <c r="C26" s="24">
        <v>44859</v>
      </c>
      <c r="D26" s="25">
        <v>7.7494517586353909E-2</v>
      </c>
      <c r="E26" s="32">
        <v>3</v>
      </c>
    </row>
    <row r="27" spans="1:6" x14ac:dyDescent="0.3">
      <c r="A27" s="23" t="s">
        <v>39</v>
      </c>
      <c r="B27" s="24">
        <v>43368</v>
      </c>
      <c r="C27" s="24">
        <v>44831</v>
      </c>
      <c r="D27" s="25">
        <v>7.7555299410058509E-2</v>
      </c>
      <c r="E27" s="32">
        <v>3</v>
      </c>
    </row>
    <row r="28" spans="1:6" x14ac:dyDescent="0.3">
      <c r="A28" s="23" t="s">
        <v>40</v>
      </c>
      <c r="B28" s="24">
        <v>43340</v>
      </c>
      <c r="C28" s="24">
        <v>44803</v>
      </c>
      <c r="D28" s="25">
        <v>7.7124167757682827E-2</v>
      </c>
      <c r="E28" s="32">
        <v>3</v>
      </c>
    </row>
    <row r="29" spans="1:6" x14ac:dyDescent="0.3">
      <c r="A29" s="5"/>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41</v>
      </c>
      <c r="D36" s="18" t="s">
        <v>42</v>
      </c>
      <c r="E36" s="17" t="s">
        <v>14</v>
      </c>
    </row>
    <row r="37" spans="1:7" x14ac:dyDescent="0.3">
      <c r="A37" s="19"/>
      <c r="B37" s="20" t="s">
        <v>15</v>
      </c>
      <c r="C37" s="21">
        <v>-0.70519881549259456</v>
      </c>
      <c r="D37" s="21">
        <v>-0.30328717625716961</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45</v>
      </c>
      <c r="D40" s="17" t="s">
        <v>46</v>
      </c>
      <c r="E40" s="17" t="s">
        <v>14</v>
      </c>
      <c r="F40" s="33">
        <f>(9740-9670)/9740</f>
        <v>7.1868583162217657E-3</v>
      </c>
      <c r="G40" s="33">
        <f>(10040-9970)/10040</f>
        <v>6.9721115537848604E-3</v>
      </c>
    </row>
    <row r="41" spans="1:7" x14ac:dyDescent="0.3">
      <c r="A41" s="19"/>
      <c r="B41" s="20" t="s">
        <v>15</v>
      </c>
      <c r="C41" s="21">
        <v>-3.2542114778582487E-2</v>
      </c>
      <c r="D41" s="21">
        <v>-1.0249200766908606E-3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x14ac:dyDescent="0.3">
      <c r="A44" s="5" t="s">
        <v>25</v>
      </c>
    </row>
    <row r="45" spans="1:7" x14ac:dyDescent="0.3">
      <c r="A45" s="5" t="s">
        <v>26</v>
      </c>
    </row>
    <row r="46" spans="1:7" x14ac:dyDescent="0.3">
      <c r="A46" s="5" t="s">
        <v>49</v>
      </c>
    </row>
    <row r="47" spans="1:7" x14ac:dyDescent="0.3">
      <c r="A47" s="5" t="s">
        <v>50</v>
      </c>
    </row>
    <row r="48" spans="1:7" x14ac:dyDescent="0.3">
      <c r="A48" s="5" t="s">
        <v>29</v>
      </c>
    </row>
    <row r="49" spans="1:6" x14ac:dyDescent="0.3">
      <c r="A49" s="5" t="s">
        <v>51</v>
      </c>
    </row>
    <row r="50" spans="1:6" x14ac:dyDescent="0.3">
      <c r="A50" s="88" t="s">
        <v>31</v>
      </c>
      <c r="B50" s="89"/>
      <c r="C50" s="89"/>
      <c r="D50" s="90"/>
      <c r="E50" s="28" t="b">
        <v>0</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43096</v>
      </c>
      <c r="C53" s="24">
        <v>44922</v>
      </c>
      <c r="D53" s="25">
        <v>0.11914348502131221</v>
      </c>
      <c r="E53" s="32">
        <v>3</v>
      </c>
    </row>
    <row r="54" spans="1:6" x14ac:dyDescent="0.3">
      <c r="A54" s="31" t="s">
        <v>37</v>
      </c>
      <c r="B54" s="24">
        <v>43067</v>
      </c>
      <c r="C54" s="24">
        <v>44894</v>
      </c>
      <c r="D54" s="25">
        <v>0.1189655758678031</v>
      </c>
      <c r="E54" s="32">
        <v>3</v>
      </c>
    </row>
    <row r="55" spans="1:6" x14ac:dyDescent="0.3">
      <c r="A55" s="23" t="s">
        <v>38</v>
      </c>
      <c r="B55" s="24">
        <v>43032</v>
      </c>
      <c r="C55" s="24">
        <v>44859</v>
      </c>
      <c r="D55" s="25">
        <v>0.11885174732053884</v>
      </c>
      <c r="E55" s="32">
        <v>3</v>
      </c>
    </row>
    <row r="56" spans="1:6" x14ac:dyDescent="0.3">
      <c r="A56" s="23" t="s">
        <v>39</v>
      </c>
      <c r="B56" s="24">
        <v>43004</v>
      </c>
      <c r="C56" s="24">
        <v>44831</v>
      </c>
      <c r="D56" s="25">
        <v>0.11846105399391908</v>
      </c>
      <c r="E56" s="32">
        <v>3</v>
      </c>
    </row>
    <row r="57" spans="1:6" x14ac:dyDescent="0.3">
      <c r="A57" s="23" t="s">
        <v>40</v>
      </c>
      <c r="B57" s="24">
        <v>42976</v>
      </c>
      <c r="C57" s="24">
        <v>44803</v>
      </c>
      <c r="D57" s="25">
        <v>0.11804670030543479</v>
      </c>
      <c r="E57" s="32">
        <v>3</v>
      </c>
    </row>
    <row r="58" spans="1:6" x14ac:dyDescent="0.3">
      <c r="A58" s="5"/>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52</v>
      </c>
      <c r="D65" s="18" t="s">
        <v>53</v>
      </c>
      <c r="E65" s="17" t="s">
        <v>14</v>
      </c>
    </row>
    <row r="66" spans="1:7" x14ac:dyDescent="0.3">
      <c r="A66" s="19"/>
      <c r="B66" s="20" t="s">
        <v>15</v>
      </c>
      <c r="C66" s="21">
        <v>-0.72838747431742301</v>
      </c>
      <c r="D66" s="21">
        <v>-0.31408911712554155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56</v>
      </c>
      <c r="D69" s="17" t="s">
        <v>21</v>
      </c>
      <c r="E69" s="17" t="s">
        <v>14</v>
      </c>
      <c r="F69" s="33">
        <f>(9480-9440)/9480</f>
        <v>4.2194092827004216E-3</v>
      </c>
      <c r="G69" s="33">
        <f>(10160-10120)/10160</f>
        <v>3.937007874015748E-3</v>
      </c>
    </row>
    <row r="70" spans="1:7" x14ac:dyDescent="0.3">
      <c r="A70" s="19"/>
      <c r="B70" s="20" t="s">
        <v>15</v>
      </c>
      <c r="C70" s="21">
        <v>-5.6046845264236644E-2</v>
      </c>
      <c r="D70" s="21">
        <v>4.0202404642084577E-3</v>
      </c>
      <c r="E70" s="22"/>
    </row>
    <row r="71" spans="1:7" x14ac:dyDescent="0.3">
      <c r="A71" s="8" t="s">
        <v>22</v>
      </c>
      <c r="B71" s="16" t="s">
        <v>11</v>
      </c>
      <c r="C71" s="17" t="s">
        <v>57</v>
      </c>
      <c r="D71" s="17" t="s">
        <v>58</v>
      </c>
      <c r="E71" s="17" t="s">
        <v>14</v>
      </c>
    </row>
    <row r="72" spans="1:7" x14ac:dyDescent="0.3">
      <c r="A72" s="19"/>
      <c r="B72" s="20" t="s">
        <v>15</v>
      </c>
      <c r="C72" s="21">
        <v>0.20672817384674036</v>
      </c>
      <c r="D72" s="21">
        <v>4.7232049879988081E-2</v>
      </c>
      <c r="E72" s="22"/>
    </row>
    <row r="73" spans="1:7" x14ac:dyDescent="0.3">
      <c r="A73" s="5" t="s">
        <v>25</v>
      </c>
    </row>
    <row r="74" spans="1:7" x14ac:dyDescent="0.3">
      <c r="A74" s="5" t="s">
        <v>26</v>
      </c>
    </row>
    <row r="75" spans="1:7" x14ac:dyDescent="0.3">
      <c r="A75" s="5" t="s">
        <v>49</v>
      </c>
    </row>
    <row r="76" spans="1:7" x14ac:dyDescent="0.3">
      <c r="A76" s="5" t="s">
        <v>59</v>
      </c>
    </row>
    <row r="77" spans="1:7" x14ac:dyDescent="0.3">
      <c r="A77" s="5" t="s">
        <v>60</v>
      </c>
    </row>
    <row r="78" spans="1:7" x14ac:dyDescent="0.3">
      <c r="A78" s="5" t="s">
        <v>51</v>
      </c>
    </row>
    <row r="79" spans="1:7" x14ac:dyDescent="0.3">
      <c r="A79" s="88" t="s">
        <v>31</v>
      </c>
      <c r="B79" s="89"/>
      <c r="C79" s="89"/>
      <c r="D79" s="90"/>
      <c r="E79" s="28" t="b">
        <v>0</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43096</v>
      </c>
      <c r="C82" s="24">
        <v>44922</v>
      </c>
      <c r="D82" s="25">
        <v>0.11394666638975105</v>
      </c>
      <c r="E82" s="32">
        <v>3</v>
      </c>
    </row>
    <row r="83" spans="1:5" x14ac:dyDescent="0.3">
      <c r="A83" s="31" t="s">
        <v>37</v>
      </c>
      <c r="B83" s="24">
        <v>43067</v>
      </c>
      <c r="C83" s="24">
        <v>44894</v>
      </c>
      <c r="D83" s="25">
        <v>0.11370837901064633</v>
      </c>
      <c r="E83" s="32">
        <v>3</v>
      </c>
    </row>
    <row r="84" spans="1:5" x14ac:dyDescent="0.3">
      <c r="A84" s="23" t="s">
        <v>38</v>
      </c>
      <c r="B84" s="24">
        <v>43032</v>
      </c>
      <c r="C84" s="24">
        <v>44859</v>
      </c>
      <c r="D84" s="25">
        <v>0.11343829024961542</v>
      </c>
      <c r="E84" s="32">
        <v>3</v>
      </c>
    </row>
    <row r="85" spans="1:5" x14ac:dyDescent="0.3">
      <c r="A85" s="23" t="s">
        <v>39</v>
      </c>
      <c r="B85" s="24">
        <v>43004</v>
      </c>
      <c r="C85" s="24">
        <v>44831</v>
      </c>
      <c r="D85" s="25">
        <v>0.11279839480203541</v>
      </c>
      <c r="E85" s="32">
        <v>3</v>
      </c>
    </row>
    <row r="86" spans="1:5" x14ac:dyDescent="0.3">
      <c r="A86" s="23" t="s">
        <v>40</v>
      </c>
      <c r="B86" s="24">
        <v>42976</v>
      </c>
      <c r="C86" s="24">
        <v>44803</v>
      </c>
      <c r="D86" s="25">
        <v>0.11210531657358819</v>
      </c>
      <c r="E86" s="32">
        <v>3</v>
      </c>
    </row>
    <row r="87" spans="1:5" x14ac:dyDescent="0.3">
      <c r="A87" s="5"/>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v>
      </c>
      <c r="D94" s="18" t="s">
        <v>65</v>
      </c>
      <c r="E94" s="17" t="s">
        <v>14</v>
      </c>
    </row>
    <row r="95" spans="1:5" x14ac:dyDescent="0.3">
      <c r="A95" s="19"/>
      <c r="B95" s="20" t="s">
        <v>15</v>
      </c>
      <c r="C95" s="21">
        <v>-0.72024892990091582</v>
      </c>
      <c r="D95" s="21">
        <v>-0.29984189610467382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68</v>
      </c>
      <c r="D98" s="17" t="s">
        <v>69</v>
      </c>
      <c r="E98" s="17" t="s">
        <v>14</v>
      </c>
      <c r="F98" s="33">
        <f>(9520-9480)/9520</f>
        <v>4.2016806722689074E-3</v>
      </c>
      <c r="G98" s="33">
        <f>(9850-9820)/9850</f>
        <v>3.0456852791878172E-3</v>
      </c>
    </row>
    <row r="99" spans="1:7" x14ac:dyDescent="0.3">
      <c r="A99" s="19"/>
      <c r="B99" s="20" t="s">
        <v>15</v>
      </c>
      <c r="C99" s="21">
        <v>-5.2013847170164773E-2</v>
      </c>
      <c r="D99" s="21">
        <v>-6.0805743102055887E-3</v>
      </c>
      <c r="E99" s="22"/>
    </row>
    <row r="100" spans="1:7" x14ac:dyDescent="0.3">
      <c r="A100" s="8" t="s">
        <v>22</v>
      </c>
      <c r="B100" s="16" t="s">
        <v>11</v>
      </c>
      <c r="C100" s="17" t="s">
        <v>70</v>
      </c>
      <c r="D100" s="17" t="s">
        <v>71</v>
      </c>
      <c r="E100" s="17" t="s">
        <v>14</v>
      </c>
    </row>
    <row r="101" spans="1:7" x14ac:dyDescent="0.3">
      <c r="A101" s="19"/>
      <c r="B101" s="20" t="s">
        <v>15</v>
      </c>
      <c r="C101" s="21">
        <v>0.26924092019120827</v>
      </c>
      <c r="D101" s="21">
        <v>4.605576724942595E-2</v>
      </c>
      <c r="E101" s="22"/>
    </row>
    <row r="102" spans="1:7" x14ac:dyDescent="0.3">
      <c r="A102" s="5" t="s">
        <v>25</v>
      </c>
    </row>
    <row r="103" spans="1:7" x14ac:dyDescent="0.3">
      <c r="A103" s="5" t="s">
        <v>26</v>
      </c>
    </row>
    <row r="104" spans="1:7" x14ac:dyDescent="0.3">
      <c r="A104" s="5" t="s">
        <v>49</v>
      </c>
    </row>
    <row r="105" spans="1:7" x14ac:dyDescent="0.3">
      <c r="A105" s="5" t="s">
        <v>72</v>
      </c>
    </row>
    <row r="106" spans="1:7" x14ac:dyDescent="0.3">
      <c r="A106" s="5" t="s">
        <v>29</v>
      </c>
    </row>
    <row r="107" spans="1:7" x14ac:dyDescent="0.3">
      <c r="A107" s="5" t="s">
        <v>30</v>
      </c>
    </row>
    <row r="108" spans="1:7" x14ac:dyDescent="0.3">
      <c r="A108" s="88" t="s">
        <v>31</v>
      </c>
      <c r="B108" s="89"/>
      <c r="C108" s="89"/>
      <c r="D108" s="90"/>
      <c r="E108" s="28" t="b">
        <v>0</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44922</v>
      </c>
      <c r="D111" s="25">
        <v>0.11139715237529627</v>
      </c>
      <c r="E111" s="32">
        <v>3</v>
      </c>
    </row>
    <row r="112" spans="1:7" x14ac:dyDescent="0.3">
      <c r="A112" s="31" t="s">
        <v>37</v>
      </c>
      <c r="B112" s="24">
        <v>43214</v>
      </c>
      <c r="C112" s="24">
        <v>44894</v>
      </c>
      <c r="D112" s="25">
        <v>0.11218788190573226</v>
      </c>
      <c r="E112" s="32">
        <v>3</v>
      </c>
    </row>
    <row r="113" spans="1:7" x14ac:dyDescent="0.3">
      <c r="A113" s="23" t="s">
        <v>38</v>
      </c>
      <c r="B113" s="24">
        <v>43214</v>
      </c>
      <c r="C113" s="24">
        <v>44859</v>
      </c>
      <c r="D113" s="25">
        <v>0.11315570013970828</v>
      </c>
      <c r="E113" s="32">
        <v>3</v>
      </c>
    </row>
    <row r="114" spans="1:7" x14ac:dyDescent="0.3">
      <c r="A114" s="23" t="s">
        <v>39</v>
      </c>
      <c r="B114" s="24">
        <v>43214</v>
      </c>
      <c r="C114" s="24">
        <v>44831</v>
      </c>
      <c r="D114" s="25">
        <v>0.11355770993753639</v>
      </c>
      <c r="E114" s="32">
        <v>3</v>
      </c>
    </row>
    <row r="115" spans="1:7" x14ac:dyDescent="0.3">
      <c r="A115" s="23" t="s">
        <v>40</v>
      </c>
      <c r="B115" s="24">
        <v>43214</v>
      </c>
      <c r="C115" s="24">
        <v>44803</v>
      </c>
      <c r="D115" s="25">
        <v>0.11399101029199556</v>
      </c>
      <c r="E115" s="32">
        <v>3</v>
      </c>
    </row>
    <row r="116" spans="1:7" x14ac:dyDescent="0.3">
      <c r="A116" s="5"/>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26" t="s">
        <v>77</v>
      </c>
      <c r="D123" s="27" t="s">
        <v>78</v>
      </c>
      <c r="E123" s="26" t="s">
        <v>14</v>
      </c>
    </row>
    <row r="124" spans="1:7" x14ac:dyDescent="0.3">
      <c r="A124" s="19"/>
      <c r="B124" s="20" t="s">
        <v>15</v>
      </c>
      <c r="C124" s="21">
        <v>-0.69538759282091833</v>
      </c>
      <c r="D124" s="21">
        <v>-0.26186306193560627</v>
      </c>
      <c r="E124" s="22"/>
    </row>
    <row r="125" spans="1:7" x14ac:dyDescent="0.3">
      <c r="A125" s="8" t="s">
        <v>16</v>
      </c>
      <c r="B125" s="16" t="s">
        <v>11</v>
      </c>
      <c r="C125" s="26" t="s">
        <v>79</v>
      </c>
      <c r="D125" s="26" t="s">
        <v>80</v>
      </c>
      <c r="E125" s="26" t="s">
        <v>14</v>
      </c>
    </row>
    <row r="126" spans="1:7" x14ac:dyDescent="0.3">
      <c r="A126" s="19"/>
      <c r="B126" s="20" t="s">
        <v>15</v>
      </c>
      <c r="C126" s="21">
        <v>-0.30515803861267721</v>
      </c>
      <c r="D126" s="21">
        <v>-5.4651640399221102E-2</v>
      </c>
      <c r="E126" s="22"/>
    </row>
    <row r="127" spans="1:7" x14ac:dyDescent="0.3">
      <c r="A127" s="8" t="s">
        <v>19</v>
      </c>
      <c r="B127" s="16" t="s">
        <v>11</v>
      </c>
      <c r="C127" s="26" t="s">
        <v>81</v>
      </c>
      <c r="D127" s="26" t="s">
        <v>82</v>
      </c>
      <c r="E127" s="26" t="s">
        <v>14</v>
      </c>
      <c r="F127" s="33">
        <f>(10050-9960)/10050</f>
        <v>8.9552238805970154E-3</v>
      </c>
      <c r="G127" s="33">
        <f>(11560-11420)/11560</f>
        <v>1.2110726643598616E-2</v>
      </c>
    </row>
    <row r="128" spans="1:7" x14ac:dyDescent="0.3">
      <c r="A128" s="19"/>
      <c r="B128" s="20" t="s">
        <v>15</v>
      </c>
      <c r="C128" s="21">
        <v>-3.7882440200260881E-3</v>
      </c>
      <c r="D128" s="21">
        <v>2.6995276190698414E-2</v>
      </c>
      <c r="E128" s="22"/>
    </row>
    <row r="129" spans="1:6" x14ac:dyDescent="0.3">
      <c r="A129" s="8" t="s">
        <v>22</v>
      </c>
      <c r="B129" s="16" t="s">
        <v>11</v>
      </c>
      <c r="C129" s="26" t="s">
        <v>83</v>
      </c>
      <c r="D129" s="26" t="s">
        <v>84</v>
      </c>
      <c r="E129" s="26" t="s">
        <v>14</v>
      </c>
    </row>
    <row r="130" spans="1:6" x14ac:dyDescent="0.3">
      <c r="A130" s="19"/>
      <c r="B130" s="20" t="s">
        <v>15</v>
      </c>
      <c r="C130" s="21">
        <v>0.46830915457728883</v>
      </c>
      <c r="D130" s="21">
        <v>9.0280666505479612E-2</v>
      </c>
      <c r="E130" s="22"/>
    </row>
    <row r="131" spans="1:6" x14ac:dyDescent="0.3">
      <c r="A131" s="5" t="s">
        <v>25</v>
      </c>
    </row>
    <row r="132" spans="1:6" x14ac:dyDescent="0.3">
      <c r="A132" s="5" t="s">
        <v>26</v>
      </c>
    </row>
    <row r="133" spans="1:6" x14ac:dyDescent="0.3">
      <c r="A133" s="5" t="s">
        <v>85</v>
      </c>
    </row>
    <row r="134" spans="1:6" x14ac:dyDescent="0.3">
      <c r="A134" s="5" t="s">
        <v>86</v>
      </c>
    </row>
    <row r="135" spans="1:6" x14ac:dyDescent="0.3">
      <c r="A135" s="5" t="s">
        <v>87</v>
      </c>
    </row>
    <row r="136" spans="1:6" x14ac:dyDescent="0.3">
      <c r="A136" s="5" t="s">
        <v>51</v>
      </c>
    </row>
    <row r="137" spans="1:6" x14ac:dyDescent="0.3">
      <c r="A137" s="88" t="s">
        <v>31</v>
      </c>
      <c r="B137" s="89"/>
      <c r="C137" s="89"/>
      <c r="D137" s="90"/>
      <c r="E137" s="28" t="b">
        <v>0</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43102</v>
      </c>
      <c r="C140" s="24">
        <v>44922</v>
      </c>
      <c r="D140" s="25">
        <v>0.18449292117823385</v>
      </c>
      <c r="E140" s="32">
        <v>4</v>
      </c>
    </row>
    <row r="141" spans="1:6" x14ac:dyDescent="0.3">
      <c r="A141" s="31" t="s">
        <v>37</v>
      </c>
      <c r="B141" s="24">
        <v>43074</v>
      </c>
      <c r="C141" s="24">
        <v>44894</v>
      </c>
      <c r="D141" s="25">
        <v>0.1836790198241619</v>
      </c>
      <c r="E141" s="32">
        <v>4</v>
      </c>
    </row>
    <row r="142" spans="1:6" x14ac:dyDescent="0.3">
      <c r="A142" s="23" t="s">
        <v>38</v>
      </c>
      <c r="B142" s="24">
        <v>43032</v>
      </c>
      <c r="C142" s="24">
        <v>44852</v>
      </c>
      <c r="D142" s="25">
        <v>0.18259126439041964</v>
      </c>
      <c r="E142" s="32">
        <v>4</v>
      </c>
    </row>
    <row r="143" spans="1:6" x14ac:dyDescent="0.3">
      <c r="A143" s="23" t="s">
        <v>39</v>
      </c>
      <c r="B143" s="24">
        <v>43004</v>
      </c>
      <c r="C143" s="24">
        <v>44824</v>
      </c>
      <c r="D143" s="25">
        <v>0.18250651374179316</v>
      </c>
      <c r="E143" s="32">
        <v>4</v>
      </c>
    </row>
    <row r="144" spans="1:6" x14ac:dyDescent="0.3">
      <c r="A144" s="23" t="s">
        <v>40</v>
      </c>
      <c r="B144" s="24">
        <v>42976</v>
      </c>
      <c r="C144" s="24">
        <v>44796</v>
      </c>
      <c r="D144" s="25">
        <v>0.18104441777638824</v>
      </c>
      <c r="E144" s="32">
        <v>4</v>
      </c>
    </row>
    <row r="145" spans="1:7" x14ac:dyDescent="0.3">
      <c r="A145" s="5"/>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52</v>
      </c>
      <c r="D152" s="18" t="s">
        <v>88</v>
      </c>
      <c r="E152" s="17" t="s">
        <v>14</v>
      </c>
    </row>
    <row r="153" spans="1:7" x14ac:dyDescent="0.3">
      <c r="A153" s="19"/>
      <c r="B153" s="20" t="s">
        <v>15</v>
      </c>
      <c r="C153" s="21">
        <v>-0.72781968375897454</v>
      </c>
      <c r="D153" s="21">
        <v>-0.32227596275767023</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68</v>
      </c>
      <c r="D156" s="17" t="s">
        <v>21</v>
      </c>
      <c r="E156" s="17" t="s">
        <v>14</v>
      </c>
      <c r="F156" s="33">
        <f>(9540-9480)/9540</f>
        <v>6.2893081761006293E-3</v>
      </c>
      <c r="G156" s="33">
        <f>(10200-10120)/10200</f>
        <v>7.8431372549019607E-3</v>
      </c>
    </row>
    <row r="157" spans="1:7" x14ac:dyDescent="0.3">
      <c r="A157" s="19"/>
      <c r="B157" s="20" t="s">
        <v>15</v>
      </c>
      <c r="C157" s="21">
        <v>-5.1742142973848382E-2</v>
      </c>
      <c r="D157" s="21">
        <v>3.866482288666262E-3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x14ac:dyDescent="0.3">
      <c r="A160" s="5" t="s">
        <v>25</v>
      </c>
    </row>
    <row r="161" spans="1:6" x14ac:dyDescent="0.3">
      <c r="A161" s="5" t="s">
        <v>26</v>
      </c>
    </row>
    <row r="162" spans="1:6" x14ac:dyDescent="0.3">
      <c r="A162" s="5" t="s">
        <v>49</v>
      </c>
    </row>
    <row r="163" spans="1:6" x14ac:dyDescent="0.3">
      <c r="A163" s="5" t="s">
        <v>92</v>
      </c>
    </row>
    <row r="164" spans="1:6" x14ac:dyDescent="0.3">
      <c r="A164" s="5" t="s">
        <v>29</v>
      </c>
    </row>
    <row r="165" spans="1:6" x14ac:dyDescent="0.3">
      <c r="A165" s="5" t="s">
        <v>30</v>
      </c>
    </row>
    <row r="166" spans="1:6" x14ac:dyDescent="0.3">
      <c r="A166" s="88" t="s">
        <v>31</v>
      </c>
      <c r="B166" s="89"/>
      <c r="C166" s="89"/>
      <c r="D166" s="90"/>
      <c r="E166" s="28" t="b">
        <v>0</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43096</v>
      </c>
      <c r="C169" s="24">
        <v>44922</v>
      </c>
      <c r="D169" s="25">
        <v>0.12899494232886818</v>
      </c>
      <c r="E169" s="32">
        <v>4</v>
      </c>
    </row>
    <row r="170" spans="1:6" x14ac:dyDescent="0.3">
      <c r="A170" s="31" t="s">
        <v>37</v>
      </c>
      <c r="B170" s="24">
        <v>43067</v>
      </c>
      <c r="C170" s="24">
        <v>44894</v>
      </c>
      <c r="D170" s="25">
        <v>0.12887669818483111</v>
      </c>
      <c r="E170" s="32">
        <v>4</v>
      </c>
    </row>
    <row r="171" spans="1:6" x14ac:dyDescent="0.3">
      <c r="A171" s="23" t="s">
        <v>38</v>
      </c>
      <c r="B171" s="24">
        <v>43032</v>
      </c>
      <c r="C171" s="24">
        <v>44859</v>
      </c>
      <c r="D171" s="25">
        <v>0.12877473008517326</v>
      </c>
      <c r="E171" s="32">
        <v>4</v>
      </c>
    </row>
    <row r="172" spans="1:6" x14ac:dyDescent="0.3">
      <c r="A172" s="23" t="s">
        <v>39</v>
      </c>
      <c r="B172" s="24">
        <v>43004</v>
      </c>
      <c r="C172" s="24">
        <v>44831</v>
      </c>
      <c r="D172" s="25">
        <v>0.12811044153393406</v>
      </c>
      <c r="E172" s="32">
        <v>4</v>
      </c>
    </row>
    <row r="173" spans="1:6" x14ac:dyDescent="0.3">
      <c r="A173" s="23" t="s">
        <v>40</v>
      </c>
      <c r="B173" s="24">
        <v>42976</v>
      </c>
      <c r="C173" s="24">
        <v>44803</v>
      </c>
      <c r="D173" s="25">
        <v>0.1273782977187386</v>
      </c>
      <c r="E173" s="32">
        <v>4</v>
      </c>
    </row>
    <row r="175" spans="1:6" x14ac:dyDescent="0.3">
      <c r="A175" s="92" t="s">
        <v>104</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ht="15" customHeight="1" x14ac:dyDescent="0.3">
      <c r="A178" s="6" t="s">
        <v>6</v>
      </c>
      <c r="B178" s="7"/>
      <c r="C178" s="96"/>
      <c r="D178" s="96"/>
      <c r="E178" s="96"/>
    </row>
    <row r="179" spans="1:7" x14ac:dyDescent="0.3">
      <c r="A179" s="8" t="s">
        <v>7</v>
      </c>
      <c r="B179" s="9" t="s">
        <v>8</v>
      </c>
      <c r="C179" s="10"/>
      <c r="D179" s="11"/>
      <c r="E179" s="11"/>
    </row>
    <row r="180" spans="1:7" ht="14.4" customHeight="1" x14ac:dyDescent="0.3">
      <c r="A180" s="12"/>
      <c r="B180" s="13" t="s">
        <v>9</v>
      </c>
      <c r="C180" s="14"/>
      <c r="D180" s="15"/>
      <c r="E180" s="15"/>
    </row>
    <row r="181" spans="1:7" ht="14.4" customHeight="1" x14ac:dyDescent="0.3">
      <c r="A181" s="8" t="s">
        <v>10</v>
      </c>
      <c r="B181" s="16" t="s">
        <v>11</v>
      </c>
      <c r="C181" s="17" t="s">
        <v>95</v>
      </c>
      <c r="D181" s="18" t="s">
        <v>96</v>
      </c>
      <c r="E181" s="17" t="s">
        <v>14</v>
      </c>
    </row>
    <row r="182" spans="1:7" ht="14.4" customHeight="1" x14ac:dyDescent="0.3">
      <c r="A182" s="19"/>
      <c r="B182" s="20" t="s">
        <v>15</v>
      </c>
      <c r="C182" s="21">
        <v>-0.818643277969619</v>
      </c>
      <c r="D182" s="21">
        <v>-0.37222039611486102</v>
      </c>
      <c r="E182" s="22"/>
    </row>
    <row r="183" spans="1:7" ht="15" customHeight="1" x14ac:dyDescent="0.3">
      <c r="A183" s="8" t="s">
        <v>16</v>
      </c>
      <c r="B183" s="16" t="s">
        <v>11</v>
      </c>
      <c r="C183" s="17" t="s">
        <v>97</v>
      </c>
      <c r="D183" s="17" t="s">
        <v>98</v>
      </c>
      <c r="E183" s="17" t="s">
        <v>14</v>
      </c>
    </row>
    <row r="184" spans="1:7" ht="15" customHeight="1" x14ac:dyDescent="0.3">
      <c r="A184" s="19"/>
      <c r="B184" s="20" t="s">
        <v>15</v>
      </c>
      <c r="C184" s="21">
        <v>-0.25622516264378659</v>
      </c>
      <c r="D184" s="21">
        <v>-9.8805965155070896E-2</v>
      </c>
      <c r="E184" s="22"/>
    </row>
    <row r="185" spans="1:7" ht="15" customHeight="1" x14ac:dyDescent="0.3">
      <c r="A185" s="8" t="s">
        <v>19</v>
      </c>
      <c r="B185" s="16" t="s">
        <v>11</v>
      </c>
      <c r="C185" s="17" t="s">
        <v>99</v>
      </c>
      <c r="D185" s="17" t="s">
        <v>100</v>
      </c>
      <c r="E185" s="17" t="s">
        <v>14</v>
      </c>
      <c r="F185" s="33">
        <f>(9900-9860)/9900</f>
        <v>4.0404040404040404E-3</v>
      </c>
      <c r="G185" s="33">
        <f>(10310-10290)/10310</f>
        <v>1.9398642095053346E-3</v>
      </c>
    </row>
    <row r="186" spans="1:7" ht="15" customHeight="1" x14ac:dyDescent="0.3">
      <c r="A186" s="19"/>
      <c r="B186" s="20" t="s">
        <v>15</v>
      </c>
      <c r="C186" s="21">
        <v>-1.3785255848593803E-2</v>
      </c>
      <c r="D186" s="21">
        <v>9.6745360446623963E-3</v>
      </c>
      <c r="E186" s="22"/>
    </row>
    <row r="187" spans="1:7" ht="15" customHeight="1" x14ac:dyDescent="0.3">
      <c r="A187" s="8" t="s">
        <v>22</v>
      </c>
      <c r="B187" s="16" t="s">
        <v>11</v>
      </c>
      <c r="C187" s="17" t="s">
        <v>101</v>
      </c>
      <c r="D187" s="17" t="s">
        <v>102</v>
      </c>
      <c r="E187" s="17" t="s">
        <v>14</v>
      </c>
    </row>
    <row r="188" spans="1:7" x14ac:dyDescent="0.3">
      <c r="A188" s="19"/>
      <c r="B188" s="20" t="s">
        <v>15</v>
      </c>
      <c r="C188" s="21">
        <v>0.37578180975338404</v>
      </c>
      <c r="D188" s="21">
        <v>5.1070218517526023E-2</v>
      </c>
      <c r="E188" s="22"/>
    </row>
    <row r="189" spans="1:7" ht="15" customHeight="1" x14ac:dyDescent="0.3">
      <c r="A189" s="5" t="s">
        <v>25</v>
      </c>
    </row>
    <row r="190" spans="1:7" ht="15" customHeight="1" x14ac:dyDescent="0.3">
      <c r="A190" s="5" t="s">
        <v>26</v>
      </c>
    </row>
    <row r="191" spans="1:7" ht="15" customHeight="1" x14ac:dyDescent="0.3">
      <c r="A191" s="5" t="s">
        <v>49</v>
      </c>
    </row>
    <row r="192" spans="1:7" x14ac:dyDescent="0.3">
      <c r="A192" s="5" t="s">
        <v>103</v>
      </c>
    </row>
    <row r="193" spans="1:6" ht="15" customHeight="1" x14ac:dyDescent="0.3">
      <c r="A193" s="5" t="s">
        <v>29</v>
      </c>
    </row>
    <row r="194" spans="1:6" ht="15" customHeight="1" x14ac:dyDescent="0.3">
      <c r="A194" s="5" t="s">
        <v>51</v>
      </c>
    </row>
    <row r="195" spans="1:6" ht="15" customHeight="1" x14ac:dyDescent="0.3">
      <c r="A195" s="88" t="s">
        <v>31</v>
      </c>
      <c r="B195" s="89"/>
      <c r="C195" s="89"/>
      <c r="D195" s="90"/>
      <c r="E195" s="28" t="b">
        <v>0</v>
      </c>
      <c r="F195" s="34" t="s">
        <v>105</v>
      </c>
    </row>
    <row r="196" spans="1:6" x14ac:dyDescent="0.3">
      <c r="A196" s="91" t="s">
        <v>32</v>
      </c>
      <c r="B196" s="91"/>
      <c r="C196" s="91"/>
      <c r="D196" s="91"/>
      <c r="E196" s="91"/>
    </row>
    <row r="197" spans="1:6" ht="15" customHeight="1" x14ac:dyDescent="0.3">
      <c r="A197" s="29" t="s">
        <v>33</v>
      </c>
      <c r="B197" s="29" t="s">
        <v>34</v>
      </c>
      <c r="C197" s="29" t="s">
        <v>35</v>
      </c>
      <c r="D197" s="30" t="s">
        <v>0</v>
      </c>
      <c r="E197" s="30" t="s">
        <v>1</v>
      </c>
    </row>
    <row r="198" spans="1:6" x14ac:dyDescent="0.3">
      <c r="A198" s="31" t="s">
        <v>36</v>
      </c>
      <c r="B198" s="24">
        <v>43098</v>
      </c>
      <c r="C198" s="24">
        <v>44925</v>
      </c>
      <c r="D198" s="25">
        <v>0.14797917483434578</v>
      </c>
      <c r="E198" s="32">
        <v>4</v>
      </c>
    </row>
    <row r="199" spans="1:6" x14ac:dyDescent="0.3">
      <c r="A199" s="31" t="s">
        <v>37</v>
      </c>
      <c r="B199" s="24">
        <v>43063</v>
      </c>
      <c r="C199" s="24">
        <v>44890</v>
      </c>
      <c r="D199" s="25">
        <v>0.14789127478002434</v>
      </c>
      <c r="E199" s="32">
        <v>4</v>
      </c>
    </row>
    <row r="200" spans="1:6" x14ac:dyDescent="0.3">
      <c r="A200" s="23" t="s">
        <v>38</v>
      </c>
      <c r="B200" s="24">
        <v>43035</v>
      </c>
      <c r="C200" s="24">
        <v>44862</v>
      </c>
      <c r="D200" s="25">
        <v>0.14788832297156793</v>
      </c>
      <c r="E200" s="32">
        <v>4</v>
      </c>
    </row>
    <row r="201" spans="1:6" x14ac:dyDescent="0.3">
      <c r="A201" s="23" t="s">
        <v>39</v>
      </c>
      <c r="B201" s="24">
        <v>43007</v>
      </c>
      <c r="C201" s="24">
        <v>44834</v>
      </c>
      <c r="D201" s="25">
        <v>0.14782215313437488</v>
      </c>
      <c r="E201" s="32">
        <v>4</v>
      </c>
    </row>
    <row r="202" spans="1:6" x14ac:dyDescent="0.3">
      <c r="A202" s="23" t="s">
        <v>40</v>
      </c>
      <c r="B202" s="24">
        <v>42972</v>
      </c>
      <c r="C202" s="24">
        <v>44799</v>
      </c>
      <c r="D202" s="25">
        <v>0.14763749906664903</v>
      </c>
      <c r="E202" s="32">
        <v>4</v>
      </c>
    </row>
    <row r="204" spans="1:6" x14ac:dyDescent="0.3">
      <c r="A204" s="92" t="s">
        <v>116</v>
      </c>
      <c r="B204" s="93"/>
      <c r="C204" s="93"/>
      <c r="D204" s="93"/>
      <c r="E204" s="93"/>
    </row>
    <row r="205" spans="1:6" x14ac:dyDescent="0.3">
      <c r="A205" s="1" t="s">
        <v>74</v>
      </c>
      <c r="B205" s="2"/>
      <c r="C205" s="94" t="s">
        <v>3</v>
      </c>
      <c r="D205" s="94" t="s">
        <v>75</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76</v>
      </c>
      <c r="C208" s="10"/>
      <c r="D208" s="11"/>
      <c r="E208" s="11"/>
    </row>
    <row r="209" spans="1:7" x14ac:dyDescent="0.3">
      <c r="A209" s="12"/>
      <c r="B209" s="13" t="s">
        <v>9</v>
      </c>
      <c r="C209" s="14"/>
      <c r="D209" s="15"/>
      <c r="E209" s="15"/>
    </row>
    <row r="210" spans="1:7" x14ac:dyDescent="0.3">
      <c r="A210" s="8" t="s">
        <v>10</v>
      </c>
      <c r="B210" s="16" t="s">
        <v>11</v>
      </c>
      <c r="C210" s="17" t="s">
        <v>106</v>
      </c>
      <c r="D210" s="18" t="s">
        <v>107</v>
      </c>
      <c r="E210" s="17" t="s">
        <v>14</v>
      </c>
    </row>
    <row r="211" spans="1:7" x14ac:dyDescent="0.3">
      <c r="A211" s="19"/>
      <c r="B211" s="20" t="s">
        <v>15</v>
      </c>
      <c r="C211" s="21">
        <v>-0.79277055959864029</v>
      </c>
      <c r="D211" s="21">
        <v>-0.27990142158075459</v>
      </c>
      <c r="E211" s="22"/>
    </row>
    <row r="212" spans="1:7" x14ac:dyDescent="0.3">
      <c r="A212" s="8" t="s">
        <v>16</v>
      </c>
      <c r="B212" s="16" t="s">
        <v>11</v>
      </c>
      <c r="C212" s="17" t="s">
        <v>108</v>
      </c>
      <c r="D212" s="17" t="s">
        <v>109</v>
      </c>
      <c r="E212" s="17" t="s">
        <v>14</v>
      </c>
    </row>
    <row r="213" spans="1:7" x14ac:dyDescent="0.3">
      <c r="A213" s="19"/>
      <c r="B213" s="20" t="s">
        <v>15</v>
      </c>
      <c r="C213" s="21">
        <v>-0.32728281718066421</v>
      </c>
      <c r="D213" s="21">
        <v>-5.4273907147962097E-2</v>
      </c>
      <c r="E213" s="22"/>
    </row>
    <row r="214" spans="1:7" x14ac:dyDescent="0.3">
      <c r="A214" s="8" t="s">
        <v>19</v>
      </c>
      <c r="B214" s="16" t="s">
        <v>11</v>
      </c>
      <c r="C214" s="17" t="s">
        <v>110</v>
      </c>
      <c r="D214" s="17" t="s">
        <v>111</v>
      </c>
      <c r="E214" s="17" t="s">
        <v>14</v>
      </c>
      <c r="F214" s="33">
        <f>(11390-11270)/11390</f>
        <v>1.0535557506584723E-2</v>
      </c>
      <c r="G214" s="33">
        <f>(15460-15030)/15460</f>
        <v>2.7813712807244501E-2</v>
      </c>
    </row>
    <row r="215" spans="1:7" x14ac:dyDescent="0.3">
      <c r="A215" s="19"/>
      <c r="B215" s="20" t="s">
        <v>15</v>
      </c>
      <c r="C215" s="21">
        <v>0.12673212736457184</v>
      </c>
      <c r="D215" s="21">
        <v>8.488343768687745E-2</v>
      </c>
      <c r="E215" s="22"/>
    </row>
    <row r="216" spans="1:7" x14ac:dyDescent="0.3">
      <c r="A216" s="8" t="s">
        <v>22</v>
      </c>
      <c r="B216" s="16" t="s">
        <v>11</v>
      </c>
      <c r="C216" s="17" t="s">
        <v>112</v>
      </c>
      <c r="D216" s="17" t="s">
        <v>113</v>
      </c>
      <c r="E216" s="17" t="s">
        <v>14</v>
      </c>
    </row>
    <row r="217" spans="1:7" x14ac:dyDescent="0.3">
      <c r="A217" s="19"/>
      <c r="B217" s="20" t="s">
        <v>15</v>
      </c>
      <c r="C217" s="21">
        <v>1.0786521931687743</v>
      </c>
      <c r="D217" s="21">
        <v>0.21357726864154336</v>
      </c>
      <c r="E217" s="22"/>
    </row>
    <row r="218" spans="1:7" x14ac:dyDescent="0.3">
      <c r="A218" s="5" t="s">
        <v>25</v>
      </c>
    </row>
    <row r="219" spans="1:7" x14ac:dyDescent="0.3">
      <c r="A219" s="5" t="s">
        <v>26</v>
      </c>
    </row>
    <row r="220" spans="1:7" x14ac:dyDescent="0.3">
      <c r="A220" s="5" t="s">
        <v>27</v>
      </c>
    </row>
    <row r="221" spans="1:7" x14ac:dyDescent="0.3">
      <c r="A221" s="5" t="s">
        <v>114</v>
      </c>
    </row>
    <row r="222" spans="1:7" x14ac:dyDescent="0.3">
      <c r="A222" s="5" t="s">
        <v>115</v>
      </c>
    </row>
    <row r="223" spans="1:7" x14ac:dyDescent="0.3">
      <c r="A223" s="5" t="s">
        <v>30</v>
      </c>
    </row>
    <row r="224" spans="1:7" x14ac:dyDescent="0.3">
      <c r="A224" s="88" t="s">
        <v>31</v>
      </c>
      <c r="B224" s="89"/>
      <c r="C224" s="89"/>
      <c r="D224" s="90"/>
      <c r="E224" s="28" t="b">
        <v>0</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43098</v>
      </c>
      <c r="C227" s="24">
        <v>44925</v>
      </c>
      <c r="D227" s="25">
        <v>0.17246744407660408</v>
      </c>
      <c r="E227" s="32">
        <v>4</v>
      </c>
    </row>
    <row r="228" spans="1:5" x14ac:dyDescent="0.3">
      <c r="A228" s="31" t="s">
        <v>37</v>
      </c>
      <c r="B228" s="24">
        <v>43069</v>
      </c>
      <c r="C228" s="24">
        <v>44895</v>
      </c>
      <c r="D228" s="25">
        <v>0.17216464528616041</v>
      </c>
      <c r="E228" s="32">
        <v>4</v>
      </c>
    </row>
    <row r="229" spans="1:5" x14ac:dyDescent="0.3">
      <c r="A229" s="23" t="s">
        <v>38</v>
      </c>
      <c r="B229" s="24">
        <v>43039</v>
      </c>
      <c r="C229" s="24">
        <v>44865</v>
      </c>
      <c r="D229" s="25">
        <v>0.17153450161264167</v>
      </c>
      <c r="E229" s="32">
        <v>4</v>
      </c>
    </row>
    <row r="230" spans="1:5" x14ac:dyDescent="0.3">
      <c r="A230" s="23" t="s">
        <v>39</v>
      </c>
      <c r="B230" s="24">
        <v>43007</v>
      </c>
      <c r="C230" s="24">
        <v>44834</v>
      </c>
      <c r="D230" s="25">
        <v>0.17083695690637149</v>
      </c>
      <c r="E230" s="32">
        <v>4</v>
      </c>
    </row>
    <row r="231" spans="1:5" x14ac:dyDescent="0.3">
      <c r="A231" s="23" t="s">
        <v>40</v>
      </c>
      <c r="B231" s="24">
        <v>42978</v>
      </c>
      <c r="C231" s="24">
        <v>44804</v>
      </c>
      <c r="D231" s="25">
        <v>0.16844749958173</v>
      </c>
      <c r="E231" s="32">
        <v>4</v>
      </c>
    </row>
    <row r="233" spans="1:5" x14ac:dyDescent="0.3">
      <c r="A233" s="92" t="s">
        <v>127</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117</v>
      </c>
      <c r="D239" s="18" t="s">
        <v>118</v>
      </c>
      <c r="E239" s="17" t="s">
        <v>14</v>
      </c>
    </row>
    <row r="240" spans="1:5" x14ac:dyDescent="0.3">
      <c r="A240" s="19"/>
      <c r="B240" s="20" t="s">
        <v>15</v>
      </c>
      <c r="C240" s="21">
        <v>-0.87182259503821047</v>
      </c>
      <c r="D240" s="21">
        <v>-0.32232005169504307</v>
      </c>
      <c r="E240" s="22"/>
    </row>
    <row r="241" spans="1:7" x14ac:dyDescent="0.3">
      <c r="A241" s="8" t="s">
        <v>16</v>
      </c>
      <c r="B241" s="16" t="s">
        <v>11</v>
      </c>
      <c r="C241" s="17" t="s">
        <v>119</v>
      </c>
      <c r="D241" s="17" t="s">
        <v>120</v>
      </c>
      <c r="E241" s="17" t="s">
        <v>14</v>
      </c>
    </row>
    <row r="242" spans="1:7" x14ac:dyDescent="0.3">
      <c r="A242" s="19"/>
      <c r="B242" s="20" t="s">
        <v>15</v>
      </c>
      <c r="C242" s="21">
        <v>-0.35109702057223935</v>
      </c>
      <c r="D242" s="21">
        <v>-9.0910378288848404E-2</v>
      </c>
      <c r="E242" s="22"/>
    </row>
    <row r="243" spans="1:7" x14ac:dyDescent="0.3">
      <c r="A243" s="8" t="s">
        <v>19</v>
      </c>
      <c r="B243" s="16" t="s">
        <v>11</v>
      </c>
      <c r="C243" s="17" t="s">
        <v>121</v>
      </c>
      <c r="D243" s="17" t="s">
        <v>122</v>
      </c>
      <c r="E243" s="17" t="s">
        <v>14</v>
      </c>
      <c r="F243" s="33">
        <f>(10260-10130)/10260</f>
        <v>1.2670565302144249E-2</v>
      </c>
      <c r="G243" s="33">
        <f>(10770-10630)/10770</f>
        <v>1.2999071494893221E-2</v>
      </c>
    </row>
    <row r="244" spans="1:7" x14ac:dyDescent="0.3">
      <c r="A244" s="19"/>
      <c r="B244" s="20" t="s">
        <v>15</v>
      </c>
      <c r="C244" s="21">
        <v>1.348638610876618E-2</v>
      </c>
      <c r="D244" s="21">
        <v>1.232648020780136E-2</v>
      </c>
      <c r="E244" s="22"/>
    </row>
    <row r="245" spans="1:7" x14ac:dyDescent="0.3">
      <c r="A245" s="8" t="s">
        <v>22</v>
      </c>
      <c r="B245" s="16" t="s">
        <v>11</v>
      </c>
      <c r="C245" s="17" t="s">
        <v>123</v>
      </c>
      <c r="D245" s="17" t="s">
        <v>124</v>
      </c>
      <c r="E245" s="17" t="s">
        <v>14</v>
      </c>
    </row>
    <row r="246" spans="1:7" x14ac:dyDescent="0.3">
      <c r="A246" s="19"/>
      <c r="B246" s="20" t="s">
        <v>15</v>
      </c>
      <c r="C246" s="21">
        <v>0.59567629485593065</v>
      </c>
      <c r="D246" s="21">
        <v>0.10572603471111219</v>
      </c>
      <c r="E246" s="22"/>
    </row>
    <row r="247" spans="1:7" x14ac:dyDescent="0.3">
      <c r="A247" s="5" t="s">
        <v>25</v>
      </c>
    </row>
    <row r="248" spans="1:7" x14ac:dyDescent="0.3">
      <c r="A248" s="5" t="s">
        <v>26</v>
      </c>
    </row>
    <row r="249" spans="1:7" x14ac:dyDescent="0.3">
      <c r="A249" s="5" t="s">
        <v>85</v>
      </c>
    </row>
    <row r="250" spans="1:7" x14ac:dyDescent="0.3">
      <c r="A250" s="5" t="s">
        <v>125</v>
      </c>
    </row>
    <row r="251" spans="1:7" x14ac:dyDescent="0.3">
      <c r="A251" s="5" t="s">
        <v>126</v>
      </c>
    </row>
    <row r="252" spans="1:7" x14ac:dyDescent="0.3">
      <c r="A252" s="5" t="s">
        <v>30</v>
      </c>
    </row>
    <row r="253" spans="1:7" x14ac:dyDescent="0.3">
      <c r="A253" s="88" t="s">
        <v>31</v>
      </c>
      <c r="B253" s="89"/>
      <c r="C253" s="89"/>
      <c r="D253" s="90"/>
      <c r="E253" s="28" t="b">
        <v>0</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43098</v>
      </c>
      <c r="C256" s="24">
        <v>44925</v>
      </c>
      <c r="D256" s="25">
        <v>0.20677811267506932</v>
      </c>
      <c r="E256" s="32">
        <v>5</v>
      </c>
    </row>
    <row r="257" spans="1:7" x14ac:dyDescent="0.3">
      <c r="A257" s="31" t="s">
        <v>37</v>
      </c>
      <c r="B257" s="24">
        <v>43069</v>
      </c>
      <c r="C257" s="24">
        <v>44895</v>
      </c>
      <c r="D257" s="25">
        <v>0.2057554010649599</v>
      </c>
      <c r="E257" s="32">
        <v>5</v>
      </c>
    </row>
    <row r="258" spans="1:7" x14ac:dyDescent="0.3">
      <c r="A258" s="23" t="s">
        <v>38</v>
      </c>
      <c r="B258" s="24">
        <v>43039</v>
      </c>
      <c r="C258" s="24">
        <v>44865</v>
      </c>
      <c r="D258" s="25">
        <v>0.20474979981068023</v>
      </c>
      <c r="E258" s="32">
        <v>5</v>
      </c>
    </row>
    <row r="259" spans="1:7" x14ac:dyDescent="0.3">
      <c r="A259" s="23" t="s">
        <v>39</v>
      </c>
      <c r="B259" s="24">
        <v>43007</v>
      </c>
      <c r="C259" s="24">
        <v>44834</v>
      </c>
      <c r="D259" s="25">
        <v>0.20242273152876242</v>
      </c>
      <c r="E259" s="32">
        <v>5</v>
      </c>
    </row>
    <row r="260" spans="1:7" x14ac:dyDescent="0.3">
      <c r="A260" s="23" t="s">
        <v>40</v>
      </c>
      <c r="B260" s="24">
        <v>42978</v>
      </c>
      <c r="C260" s="24">
        <v>44804</v>
      </c>
      <c r="D260" s="25">
        <v>0.20036817733177131</v>
      </c>
      <c r="E260" s="32">
        <v>5</v>
      </c>
    </row>
    <row r="262" spans="1:7" x14ac:dyDescent="0.3">
      <c r="A262" s="92" t="s">
        <v>141</v>
      </c>
      <c r="B262" s="93"/>
      <c r="C262" s="93"/>
      <c r="D262" s="93"/>
      <c r="E262" s="93"/>
    </row>
    <row r="263" spans="1:7" x14ac:dyDescent="0.3">
      <c r="A263" s="1" t="s">
        <v>128</v>
      </c>
      <c r="B263" s="2"/>
      <c r="C263" s="94" t="s">
        <v>3</v>
      </c>
      <c r="D263" s="94" t="s">
        <v>129</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130</v>
      </c>
      <c r="C266" s="10"/>
      <c r="D266" s="11"/>
      <c r="E266" s="11"/>
    </row>
    <row r="267" spans="1:7" x14ac:dyDescent="0.3">
      <c r="A267" s="12"/>
      <c r="B267" s="13" t="s">
        <v>9</v>
      </c>
      <c r="C267" s="14"/>
      <c r="D267" s="15"/>
      <c r="E267" s="15"/>
    </row>
    <row r="268" spans="1:7" x14ac:dyDescent="0.3">
      <c r="A268" s="8" t="s">
        <v>10</v>
      </c>
      <c r="B268" s="16" t="s">
        <v>11</v>
      </c>
      <c r="C268" s="17" t="s">
        <v>67</v>
      </c>
      <c r="D268" s="18" t="s">
        <v>131</v>
      </c>
      <c r="E268" s="17" t="s">
        <v>14</v>
      </c>
    </row>
    <row r="269" spans="1:7" x14ac:dyDescent="0.3">
      <c r="A269" s="19"/>
      <c r="B269" s="20" t="s">
        <v>15</v>
      </c>
      <c r="C269" s="21">
        <v>-0.25498187563420271</v>
      </c>
      <c r="D269" s="21">
        <v>-8.7778477886197082E-2</v>
      </c>
      <c r="E269" s="22"/>
    </row>
    <row r="270" spans="1:7" x14ac:dyDescent="0.3">
      <c r="A270" s="8" t="s">
        <v>16</v>
      </c>
      <c r="B270" s="16" t="s">
        <v>11</v>
      </c>
      <c r="C270" s="17" t="s">
        <v>132</v>
      </c>
      <c r="D270" s="17" t="s">
        <v>133</v>
      </c>
      <c r="E270" s="17" t="s">
        <v>14</v>
      </c>
    </row>
    <row r="271" spans="1:7" x14ac:dyDescent="0.3">
      <c r="A271" s="19"/>
      <c r="B271" s="20" t="s">
        <v>15</v>
      </c>
      <c r="C271" s="21">
        <v>-5.5390874106651999E-2</v>
      </c>
      <c r="D271" s="21">
        <v>-2.73541368948228E-2</v>
      </c>
      <c r="E271" s="22"/>
    </row>
    <row r="272" spans="1:7" x14ac:dyDescent="0.3">
      <c r="A272" s="8" t="s">
        <v>19</v>
      </c>
      <c r="B272" s="16" t="s">
        <v>11</v>
      </c>
      <c r="C272" s="17" t="s">
        <v>134</v>
      </c>
      <c r="D272" s="17" t="s">
        <v>135</v>
      </c>
      <c r="E272" s="17" t="s">
        <v>14</v>
      </c>
      <c r="F272" s="33">
        <f>(10030-10020)/10030</f>
        <v>9.9700897308075765E-4</v>
      </c>
      <c r="G272" s="33">
        <f>(10150-10140)/10150</f>
        <v>9.8522167487684722E-4</v>
      </c>
    </row>
    <row r="273" spans="1:6" x14ac:dyDescent="0.3">
      <c r="A273" s="19"/>
      <c r="B273" s="20" t="s">
        <v>15</v>
      </c>
      <c r="C273" s="21">
        <v>1.8104430190037935E-3</v>
      </c>
      <c r="D273" s="21">
        <v>6.9194433560733071E-3</v>
      </c>
      <c r="E273" s="22"/>
    </row>
    <row r="274" spans="1:6" x14ac:dyDescent="0.3">
      <c r="A274" s="8" t="s">
        <v>22</v>
      </c>
      <c r="B274" s="16" t="s">
        <v>11</v>
      </c>
      <c r="C274" s="17" t="s">
        <v>136</v>
      </c>
      <c r="D274" s="17" t="s">
        <v>137</v>
      </c>
      <c r="E274" s="17" t="s">
        <v>14</v>
      </c>
    </row>
    <row r="275" spans="1:6" x14ac:dyDescent="0.3">
      <c r="A275" s="19"/>
      <c r="B275" s="20" t="s">
        <v>15</v>
      </c>
      <c r="C275" s="21">
        <v>6.0768910808723042E-2</v>
      </c>
      <c r="D275" s="21">
        <v>3.2275509174063854E-2</v>
      </c>
      <c r="E275" s="22"/>
    </row>
    <row r="276" spans="1:6" x14ac:dyDescent="0.3">
      <c r="A276" s="5" t="s">
        <v>25</v>
      </c>
    </row>
    <row r="277" spans="1:6" x14ac:dyDescent="0.3">
      <c r="A277" s="5" t="s">
        <v>26</v>
      </c>
    </row>
    <row r="278" spans="1:6" x14ac:dyDescent="0.3">
      <c r="A278" s="5" t="s">
        <v>138</v>
      </c>
    </row>
    <row r="279" spans="1:6" x14ac:dyDescent="0.3">
      <c r="A279" s="5" t="s">
        <v>139</v>
      </c>
    </row>
    <row r="280" spans="1:6" x14ac:dyDescent="0.3">
      <c r="A280" s="5" t="s">
        <v>140</v>
      </c>
    </row>
    <row r="281" spans="1:6" x14ac:dyDescent="0.3">
      <c r="A281" s="5" t="s">
        <v>51</v>
      </c>
    </row>
    <row r="282" spans="1:6" x14ac:dyDescent="0.3">
      <c r="A282" s="88" t="s">
        <v>31</v>
      </c>
      <c r="B282" s="89"/>
      <c r="C282" s="89"/>
      <c r="D282" s="90"/>
      <c r="E282" s="28" t="b">
        <v>0</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43098</v>
      </c>
      <c r="C285" s="24">
        <v>44925</v>
      </c>
      <c r="D285" s="25">
        <v>2.6710786807214677E-2</v>
      </c>
      <c r="E285" s="32">
        <v>2</v>
      </c>
    </row>
    <row r="286" spans="1:6" x14ac:dyDescent="0.3">
      <c r="A286" s="31" t="s">
        <v>37</v>
      </c>
      <c r="B286" s="24">
        <v>43063</v>
      </c>
      <c r="C286" s="24">
        <v>44890</v>
      </c>
      <c r="D286" s="25">
        <v>2.6681842748086815E-2</v>
      </c>
      <c r="E286" s="32">
        <v>2</v>
      </c>
    </row>
    <row r="287" spans="1:6" x14ac:dyDescent="0.3">
      <c r="A287" s="23" t="s">
        <v>38</v>
      </c>
      <c r="B287" s="24">
        <v>43035</v>
      </c>
      <c r="C287" s="24">
        <v>44862</v>
      </c>
      <c r="D287" s="25">
        <v>2.6603669642614812E-2</v>
      </c>
      <c r="E287" s="32">
        <v>2</v>
      </c>
    </row>
    <row r="288" spans="1:6" x14ac:dyDescent="0.3">
      <c r="A288" s="23" t="s">
        <v>39</v>
      </c>
      <c r="B288" s="24">
        <v>43007</v>
      </c>
      <c r="C288" s="24">
        <v>44834</v>
      </c>
      <c r="D288" s="25">
        <v>2.647396154740346E-2</v>
      </c>
      <c r="E288" s="32">
        <v>2</v>
      </c>
    </row>
    <row r="289" spans="1:7" x14ac:dyDescent="0.3">
      <c r="A289" s="23" t="s">
        <v>40</v>
      </c>
      <c r="B289" s="24">
        <v>42972</v>
      </c>
      <c r="C289" s="24">
        <v>44799</v>
      </c>
      <c r="D289" s="25">
        <v>2.6283628151950213E-2</v>
      </c>
      <c r="E289" s="32">
        <v>2</v>
      </c>
    </row>
    <row r="291" spans="1:7" x14ac:dyDescent="0.3">
      <c r="A291" s="92" t="s">
        <v>151</v>
      </c>
      <c r="B291" s="93"/>
      <c r="C291" s="93"/>
      <c r="D291" s="93"/>
      <c r="E291" s="93"/>
    </row>
    <row r="292" spans="1:7" x14ac:dyDescent="0.3">
      <c r="A292" s="1" t="s">
        <v>74</v>
      </c>
      <c r="B292" s="2"/>
      <c r="C292" s="94" t="s">
        <v>3</v>
      </c>
      <c r="D292" s="94" t="s">
        <v>75</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76</v>
      </c>
      <c r="C295" s="10"/>
      <c r="D295" s="11"/>
      <c r="E295" s="11"/>
    </row>
    <row r="296" spans="1:7" x14ac:dyDescent="0.3">
      <c r="A296" s="12"/>
      <c r="B296" s="13" t="s">
        <v>9</v>
      </c>
      <c r="C296" s="14"/>
      <c r="D296" s="15"/>
      <c r="E296" s="15"/>
    </row>
    <row r="297" spans="1:7" x14ac:dyDescent="0.3">
      <c r="A297" s="8" t="s">
        <v>10</v>
      </c>
      <c r="B297" s="16" t="s">
        <v>11</v>
      </c>
      <c r="C297" s="17" t="s">
        <v>142</v>
      </c>
      <c r="D297" s="18" t="s">
        <v>143</v>
      </c>
      <c r="E297" s="17" t="s">
        <v>14</v>
      </c>
    </row>
    <row r="298" spans="1:7" x14ac:dyDescent="0.3">
      <c r="A298" s="19"/>
      <c r="B298" s="20" t="s">
        <v>15</v>
      </c>
      <c r="C298" s="21">
        <v>-0.56420129299195909</v>
      </c>
      <c r="D298" s="21">
        <v>-0.18438162342610998</v>
      </c>
      <c r="E298" s="22"/>
    </row>
    <row r="299" spans="1:7" x14ac:dyDescent="0.3">
      <c r="A299" s="8" t="s">
        <v>16</v>
      </c>
      <c r="B299" s="16" t="s">
        <v>11</v>
      </c>
      <c r="C299" s="17" t="s">
        <v>144</v>
      </c>
      <c r="D299" s="17" t="s">
        <v>145</v>
      </c>
      <c r="E299" s="17" t="s">
        <v>14</v>
      </c>
    </row>
    <row r="300" spans="1:7" x14ac:dyDescent="0.3">
      <c r="A300" s="19"/>
      <c r="B300" s="20" t="s">
        <v>15</v>
      </c>
      <c r="C300" s="21">
        <v>-0.19285172253831806</v>
      </c>
      <c r="D300" s="21">
        <v>-4.1029864437443275E-2</v>
      </c>
      <c r="E300" s="22"/>
    </row>
    <row r="301" spans="1:7" x14ac:dyDescent="0.3">
      <c r="A301" s="8" t="s">
        <v>19</v>
      </c>
      <c r="B301" s="16" t="s">
        <v>11</v>
      </c>
      <c r="C301" s="17" t="s">
        <v>146</v>
      </c>
      <c r="D301" s="17" t="s">
        <v>147</v>
      </c>
      <c r="E301" s="17" t="s">
        <v>14</v>
      </c>
      <c r="F301" s="33">
        <f>(10780-10750)/10780</f>
        <v>2.7829313543599257E-3</v>
      </c>
      <c r="G301" s="33">
        <f>(15960-15830)/15960</f>
        <v>8.1453634085213028E-3</v>
      </c>
    </row>
    <row r="302" spans="1:7" x14ac:dyDescent="0.3">
      <c r="A302" s="19"/>
      <c r="B302" s="20" t="s">
        <v>15</v>
      </c>
      <c r="C302" s="21">
        <v>7.4879436895721962E-2</v>
      </c>
      <c r="D302" s="21">
        <v>9.621035471553574E-2</v>
      </c>
      <c r="E302" s="22"/>
    </row>
    <row r="303" spans="1:7" x14ac:dyDescent="0.3">
      <c r="A303" s="8" t="s">
        <v>22</v>
      </c>
      <c r="B303" s="16" t="s">
        <v>11</v>
      </c>
      <c r="C303" s="17" t="s">
        <v>148</v>
      </c>
      <c r="D303" s="17" t="s">
        <v>149</v>
      </c>
      <c r="E303" s="17" t="s">
        <v>14</v>
      </c>
    </row>
    <row r="304" spans="1:7" x14ac:dyDescent="0.3">
      <c r="A304" s="19"/>
      <c r="B304" s="20" t="s">
        <v>15</v>
      </c>
      <c r="C304" s="21">
        <v>0.53675078348145733</v>
      </c>
      <c r="D304" s="21">
        <v>0.14482330262176579</v>
      </c>
      <c r="E304" s="22"/>
    </row>
    <row r="305" spans="1:6" x14ac:dyDescent="0.3">
      <c r="A305" s="5" t="s">
        <v>25</v>
      </c>
    </row>
    <row r="306" spans="1:6" x14ac:dyDescent="0.3">
      <c r="A306" s="5" t="s">
        <v>26</v>
      </c>
    </row>
    <row r="307" spans="1:6" x14ac:dyDescent="0.3">
      <c r="A307" s="5" t="s">
        <v>27</v>
      </c>
    </row>
    <row r="308" spans="1:6" x14ac:dyDescent="0.3">
      <c r="A308" s="5" t="s">
        <v>114</v>
      </c>
    </row>
    <row r="309" spans="1:6" x14ac:dyDescent="0.3">
      <c r="A309" s="5" t="s">
        <v>150</v>
      </c>
    </row>
    <row r="310" spans="1:6" x14ac:dyDescent="0.3">
      <c r="A310" s="5" t="s">
        <v>30</v>
      </c>
    </row>
    <row r="311" spans="1:6" x14ac:dyDescent="0.3">
      <c r="A311" s="88" t="s">
        <v>31</v>
      </c>
      <c r="B311" s="89"/>
      <c r="C311" s="89"/>
      <c r="D311" s="90"/>
      <c r="E311" s="28" t="b">
        <v>0</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43910</v>
      </c>
      <c r="C314" s="24">
        <v>44925</v>
      </c>
      <c r="D314" s="25">
        <v>0.17771411332721862</v>
      </c>
      <c r="E314" s="32">
        <v>4</v>
      </c>
    </row>
    <row r="315" spans="1:6" x14ac:dyDescent="0.3">
      <c r="A315" s="31" t="s">
        <v>37</v>
      </c>
      <c r="B315" s="24">
        <v>43910</v>
      </c>
      <c r="C315" s="24">
        <v>44895</v>
      </c>
      <c r="D315" s="25">
        <v>0.17870222487620868</v>
      </c>
      <c r="E315" s="32">
        <v>4</v>
      </c>
    </row>
    <row r="316" spans="1:6" x14ac:dyDescent="0.3">
      <c r="A316" s="23" t="s">
        <v>38</v>
      </c>
      <c r="B316" s="24">
        <v>43910</v>
      </c>
      <c r="C316" s="24">
        <v>44865</v>
      </c>
      <c r="D316" s="25">
        <v>0.17838350074725953</v>
      </c>
      <c r="E316" s="32">
        <v>4</v>
      </c>
    </row>
    <row r="317" spans="1:6" x14ac:dyDescent="0.3">
      <c r="A317" s="23" t="s">
        <v>39</v>
      </c>
      <c r="B317" s="24">
        <v>43910</v>
      </c>
      <c r="C317" s="24">
        <v>44834</v>
      </c>
      <c r="D317" s="25">
        <v>0.1784888893945149</v>
      </c>
      <c r="E317" s="32">
        <v>4</v>
      </c>
    </row>
    <row r="318" spans="1:6" x14ac:dyDescent="0.3">
      <c r="A318" s="23" t="s">
        <v>40</v>
      </c>
      <c r="B318" s="24">
        <v>43910</v>
      </c>
      <c r="C318" s="24">
        <v>44804</v>
      </c>
      <c r="D318" s="25">
        <v>0.17901803118651033</v>
      </c>
      <c r="E318" s="32">
        <v>4</v>
      </c>
    </row>
    <row r="320" spans="1:6" x14ac:dyDescent="0.3">
      <c r="A320" s="92" t="s">
        <v>162</v>
      </c>
      <c r="B320" s="93"/>
      <c r="C320" s="93"/>
      <c r="D320" s="93"/>
      <c r="E320" s="93"/>
    </row>
    <row r="321" spans="1:7" x14ac:dyDescent="0.3">
      <c r="A321" s="1" t="s">
        <v>2</v>
      </c>
      <c r="B321" s="2"/>
      <c r="C321" s="94" t="s">
        <v>3</v>
      </c>
      <c r="D321" s="94" t="s">
        <v>4</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8</v>
      </c>
      <c r="C324" s="10"/>
      <c r="D324" s="11"/>
      <c r="E324" s="11"/>
    </row>
    <row r="325" spans="1:7" x14ac:dyDescent="0.3">
      <c r="A325" s="12"/>
      <c r="B325" s="13" t="s">
        <v>9</v>
      </c>
      <c r="C325" s="14"/>
      <c r="D325" s="15"/>
      <c r="E325" s="15"/>
    </row>
    <row r="326" spans="1:7" x14ac:dyDescent="0.3">
      <c r="A326" s="8" t="s">
        <v>10</v>
      </c>
      <c r="B326" s="16" t="s">
        <v>11</v>
      </c>
      <c r="C326" s="17" t="s">
        <v>152</v>
      </c>
      <c r="D326" s="18" t="s">
        <v>153</v>
      </c>
      <c r="E326" s="17" t="s">
        <v>14</v>
      </c>
    </row>
    <row r="327" spans="1:7" x14ac:dyDescent="0.3">
      <c r="A327" s="19"/>
      <c r="B327" s="20" t="s">
        <v>15</v>
      </c>
      <c r="C327" s="21">
        <v>-0.62397274373709144</v>
      </c>
      <c r="D327" s="21">
        <v>-0.24115797261215399</v>
      </c>
      <c r="E327" s="22"/>
    </row>
    <row r="328" spans="1:7" x14ac:dyDescent="0.3">
      <c r="A328" s="8" t="s">
        <v>16</v>
      </c>
      <c r="B328" s="16" t="s">
        <v>11</v>
      </c>
      <c r="C328" s="17" t="s">
        <v>154</v>
      </c>
      <c r="D328" s="17" t="s">
        <v>155</v>
      </c>
      <c r="E328" s="17" t="s">
        <v>14</v>
      </c>
    </row>
    <row r="329" spans="1:7" x14ac:dyDescent="0.3">
      <c r="A329" s="19"/>
      <c r="B329" s="20" t="s">
        <v>15</v>
      </c>
      <c r="C329" s="21">
        <v>-0.16338537083643567</v>
      </c>
      <c r="D329" s="21">
        <v>-5.4926864259024044E-2</v>
      </c>
      <c r="E329" s="22"/>
    </row>
    <row r="330" spans="1:7" x14ac:dyDescent="0.3">
      <c r="A330" s="8" t="s">
        <v>19</v>
      </c>
      <c r="B330" s="16" t="s">
        <v>11</v>
      </c>
      <c r="C330" s="17" t="s">
        <v>156</v>
      </c>
      <c r="D330" s="17" t="s">
        <v>157</v>
      </c>
      <c r="E330" s="17" t="s">
        <v>14</v>
      </c>
      <c r="F330" s="33">
        <f>(9940-9850)/9940</f>
        <v>9.0543259557344068E-3</v>
      </c>
      <c r="G330" s="33">
        <f>(10310-10280)/10310</f>
        <v>2.9097963142580021E-3</v>
      </c>
    </row>
    <row r="331" spans="1:7" x14ac:dyDescent="0.3">
      <c r="A331" s="19"/>
      <c r="B331" s="20" t="s">
        <v>15</v>
      </c>
      <c r="C331" s="21">
        <v>-1.5093110413946675E-2</v>
      </c>
      <c r="D331" s="21">
        <v>9.3944520725783853E-3</v>
      </c>
      <c r="E331" s="22"/>
    </row>
    <row r="332" spans="1:7" x14ac:dyDescent="0.3">
      <c r="A332" s="8" t="s">
        <v>22</v>
      </c>
      <c r="B332" s="16" t="s">
        <v>11</v>
      </c>
      <c r="C332" s="17" t="s">
        <v>158</v>
      </c>
      <c r="D332" s="17" t="s">
        <v>159</v>
      </c>
      <c r="E332" s="17" t="s">
        <v>14</v>
      </c>
    </row>
    <row r="333" spans="1:7" x14ac:dyDescent="0.3">
      <c r="A333" s="19"/>
      <c r="B333" s="20" t="s">
        <v>15</v>
      </c>
      <c r="C333" s="21">
        <v>0.22688072543591775</v>
      </c>
      <c r="D333" s="21">
        <v>6.6359210190987117E-2</v>
      </c>
      <c r="E333" s="22"/>
    </row>
    <row r="334" spans="1:7" x14ac:dyDescent="0.3">
      <c r="A334" s="5" t="s">
        <v>25</v>
      </c>
    </row>
    <row r="335" spans="1:7" x14ac:dyDescent="0.3">
      <c r="A335" s="5" t="s">
        <v>26</v>
      </c>
    </row>
    <row r="336" spans="1:7" x14ac:dyDescent="0.3">
      <c r="A336" s="5" t="s">
        <v>49</v>
      </c>
    </row>
    <row r="337" spans="1:6" x14ac:dyDescent="0.3">
      <c r="A337" s="5" t="s">
        <v>160</v>
      </c>
    </row>
    <row r="338" spans="1:6" x14ac:dyDescent="0.3">
      <c r="A338" s="5" t="s">
        <v>161</v>
      </c>
    </row>
    <row r="339" spans="1:6" x14ac:dyDescent="0.3">
      <c r="A339" s="5" t="s">
        <v>30</v>
      </c>
    </row>
    <row r="340" spans="1:6" x14ac:dyDescent="0.3">
      <c r="A340" s="88" t="s">
        <v>31</v>
      </c>
      <c r="B340" s="89"/>
      <c r="C340" s="89"/>
      <c r="D340" s="90"/>
      <c r="E340" s="28" t="b">
        <v>0</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43098</v>
      </c>
      <c r="C343" s="24">
        <v>44925</v>
      </c>
      <c r="D343" s="25">
        <v>8.3151484465690109E-2</v>
      </c>
      <c r="E343" s="32">
        <v>3</v>
      </c>
    </row>
    <row r="344" spans="1:6" x14ac:dyDescent="0.3">
      <c r="A344" s="31" t="s">
        <v>37</v>
      </c>
      <c r="B344" s="24">
        <v>43063</v>
      </c>
      <c r="C344" s="24">
        <v>44890</v>
      </c>
      <c r="D344" s="25">
        <v>8.3183142587139741E-2</v>
      </c>
      <c r="E344" s="32">
        <v>3</v>
      </c>
    </row>
    <row r="345" spans="1:6" x14ac:dyDescent="0.3">
      <c r="A345" s="23" t="s">
        <v>38</v>
      </c>
      <c r="B345" s="24">
        <v>43035</v>
      </c>
      <c r="C345" s="24">
        <v>44862</v>
      </c>
      <c r="D345" s="25">
        <v>8.3083787958521366E-2</v>
      </c>
      <c r="E345" s="32">
        <v>3</v>
      </c>
    </row>
    <row r="346" spans="1:6" x14ac:dyDescent="0.3">
      <c r="A346" s="23" t="s">
        <v>39</v>
      </c>
      <c r="B346" s="24">
        <v>43007</v>
      </c>
      <c r="C346" s="24">
        <v>44834</v>
      </c>
      <c r="D346" s="25">
        <v>8.2964885322477158E-2</v>
      </c>
      <c r="E346" s="32">
        <v>3</v>
      </c>
    </row>
    <row r="347" spans="1:6" x14ac:dyDescent="0.3">
      <c r="A347" s="23" t="s">
        <v>40</v>
      </c>
      <c r="B347" s="24">
        <v>42972</v>
      </c>
      <c r="C347" s="24">
        <v>44799</v>
      </c>
      <c r="D347" s="25">
        <v>8.2707460237784275E-2</v>
      </c>
      <c r="E347" s="32">
        <v>3</v>
      </c>
    </row>
    <row r="349" spans="1:6" x14ac:dyDescent="0.3">
      <c r="A349" s="92" t="s">
        <v>171</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163</v>
      </c>
      <c r="D355" s="18" t="s">
        <v>164</v>
      </c>
      <c r="E355" s="17" t="s">
        <v>14</v>
      </c>
    </row>
    <row r="356" spans="1:7" x14ac:dyDescent="0.3">
      <c r="A356" s="19"/>
      <c r="B356" s="20" t="s">
        <v>15</v>
      </c>
      <c r="C356" s="21">
        <v>-0.76042096287176264</v>
      </c>
      <c r="D356" s="21">
        <v>-0.35362892449483063</v>
      </c>
      <c r="E356" s="22"/>
    </row>
    <row r="357" spans="1:7" x14ac:dyDescent="0.3">
      <c r="A357" s="8" t="s">
        <v>16</v>
      </c>
      <c r="B357" s="16" t="s">
        <v>11</v>
      </c>
      <c r="C357" s="17" t="s">
        <v>165</v>
      </c>
      <c r="D357" s="17" t="s">
        <v>166</v>
      </c>
      <c r="E357" s="17" t="s">
        <v>14</v>
      </c>
    </row>
    <row r="358" spans="1:7" x14ac:dyDescent="0.3">
      <c r="A358" s="19"/>
      <c r="B358" s="20" t="s">
        <v>15</v>
      </c>
      <c r="C358" s="21">
        <v>-0.25788074385122972</v>
      </c>
      <c r="D358" s="21">
        <v>-0.1037057625357376</v>
      </c>
      <c r="E358" s="22"/>
    </row>
    <row r="359" spans="1:7" x14ac:dyDescent="0.3">
      <c r="A359" s="8" t="s">
        <v>19</v>
      </c>
      <c r="B359" s="16" t="s">
        <v>11</v>
      </c>
      <c r="C359" s="17" t="s">
        <v>167</v>
      </c>
      <c r="D359" s="17" t="s">
        <v>168</v>
      </c>
      <c r="E359" s="17" t="s">
        <v>14</v>
      </c>
      <c r="F359" s="33">
        <f>(10310-10240)/10310</f>
        <v>6.7895247332686714E-3</v>
      </c>
      <c r="G359" s="33">
        <f>(11280-11150)/11280</f>
        <v>1.152482269503546E-2</v>
      </c>
    </row>
    <row r="360" spans="1:7" x14ac:dyDescent="0.3">
      <c r="A360" s="19"/>
      <c r="B360" s="20" t="s">
        <v>15</v>
      </c>
      <c r="C360" s="21">
        <v>2.3641333837842948E-2</v>
      </c>
      <c r="D360" s="21">
        <v>3.6904340124201962E-2</v>
      </c>
      <c r="E360" s="22"/>
    </row>
    <row r="361" spans="1:7" x14ac:dyDescent="0.3">
      <c r="A361" s="8" t="s">
        <v>22</v>
      </c>
      <c r="B361" s="16" t="s">
        <v>11</v>
      </c>
      <c r="C361" s="17" t="s">
        <v>169</v>
      </c>
      <c r="D361" s="17" t="s">
        <v>170</v>
      </c>
      <c r="E361" s="17" t="s">
        <v>14</v>
      </c>
    </row>
    <row r="362" spans="1:7" x14ac:dyDescent="0.3">
      <c r="A362" s="19"/>
      <c r="B362" s="20" t="s">
        <v>15</v>
      </c>
      <c r="C362" s="21">
        <v>0.46172516556291399</v>
      </c>
      <c r="D362" s="21">
        <v>0.10835224470549765</v>
      </c>
      <c r="E362" s="22"/>
    </row>
    <row r="363" spans="1:7" x14ac:dyDescent="0.3">
      <c r="A363" s="5" t="s">
        <v>25</v>
      </c>
    </row>
    <row r="364" spans="1:7" x14ac:dyDescent="0.3">
      <c r="A364" s="5" t="s">
        <v>26</v>
      </c>
    </row>
    <row r="365" spans="1:7" x14ac:dyDescent="0.3">
      <c r="A365" s="5" t="s">
        <v>49</v>
      </c>
    </row>
    <row r="366" spans="1:7" x14ac:dyDescent="0.3">
      <c r="A366" s="5" t="s">
        <v>92</v>
      </c>
    </row>
    <row r="367" spans="1:7" x14ac:dyDescent="0.3">
      <c r="A367" s="5" t="s">
        <v>29</v>
      </c>
    </row>
    <row r="368" spans="1:7" x14ac:dyDescent="0.3">
      <c r="A368" s="5" t="s">
        <v>51</v>
      </c>
    </row>
    <row r="369" spans="1:6" x14ac:dyDescent="0.3">
      <c r="A369" s="88" t="s">
        <v>31</v>
      </c>
      <c r="B369" s="89"/>
      <c r="C369" s="89"/>
      <c r="D369" s="90"/>
      <c r="E369" s="28" t="b">
        <v>0</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43096</v>
      </c>
      <c r="C372" s="24">
        <v>44922</v>
      </c>
      <c r="D372" s="25">
        <v>0.15414658099876702</v>
      </c>
      <c r="E372" s="32">
        <v>4</v>
      </c>
    </row>
    <row r="373" spans="1:6" x14ac:dyDescent="0.3">
      <c r="A373" s="31" t="s">
        <v>37</v>
      </c>
      <c r="B373" s="24">
        <v>43067</v>
      </c>
      <c r="C373" s="24">
        <v>44894</v>
      </c>
      <c r="D373" s="25">
        <v>0.15374734903107717</v>
      </c>
      <c r="E373" s="32">
        <v>4</v>
      </c>
    </row>
    <row r="374" spans="1:6" x14ac:dyDescent="0.3">
      <c r="A374" s="23" t="s">
        <v>38</v>
      </c>
      <c r="B374" s="24">
        <v>43032</v>
      </c>
      <c r="C374" s="24">
        <v>44859</v>
      </c>
      <c r="D374" s="25">
        <v>0.15347924340868729</v>
      </c>
      <c r="E374" s="32">
        <v>4</v>
      </c>
    </row>
    <row r="375" spans="1:6" x14ac:dyDescent="0.3">
      <c r="A375" s="23" t="s">
        <v>39</v>
      </c>
      <c r="B375" s="24">
        <v>43004</v>
      </c>
      <c r="C375" s="24">
        <v>44831</v>
      </c>
      <c r="D375" s="25">
        <v>0.15217495763801606</v>
      </c>
      <c r="E375" s="32">
        <v>4</v>
      </c>
    </row>
    <row r="376" spans="1:6" x14ac:dyDescent="0.3">
      <c r="A376" s="23" t="s">
        <v>40</v>
      </c>
      <c r="B376" s="24">
        <v>42976</v>
      </c>
      <c r="C376" s="24">
        <v>44803</v>
      </c>
      <c r="D376" s="25">
        <v>0.15096789744628178</v>
      </c>
      <c r="E376" s="32">
        <v>4</v>
      </c>
    </row>
    <row r="378" spans="1:6" x14ac:dyDescent="0.3">
      <c r="A378" s="92" t="s">
        <v>180</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172</v>
      </c>
      <c r="D384" s="18" t="s">
        <v>173</v>
      </c>
      <c r="E384" s="17" t="s">
        <v>14</v>
      </c>
    </row>
    <row r="385" spans="1:7" x14ac:dyDescent="0.3">
      <c r="A385" s="19"/>
      <c r="B385" s="20" t="s">
        <v>15</v>
      </c>
      <c r="C385" s="21">
        <v>-0.74259288532240952</v>
      </c>
      <c r="D385" s="21">
        <v>-0.33695254705153499</v>
      </c>
      <c r="E385" s="22"/>
    </row>
    <row r="386" spans="1:7" x14ac:dyDescent="0.3">
      <c r="A386" s="8" t="s">
        <v>16</v>
      </c>
      <c r="B386" s="16" t="s">
        <v>11</v>
      </c>
      <c r="C386" s="17" t="s">
        <v>80</v>
      </c>
      <c r="D386" s="17" t="s">
        <v>67</v>
      </c>
      <c r="E386" s="17" t="s">
        <v>14</v>
      </c>
    </row>
    <row r="387" spans="1:7" x14ac:dyDescent="0.3">
      <c r="A387" s="19"/>
      <c r="B387" s="20" t="s">
        <v>15</v>
      </c>
      <c r="C387" s="21">
        <v>-0.245335006663705</v>
      </c>
      <c r="D387" s="21">
        <v>-9.3654023087861415E-2</v>
      </c>
      <c r="E387" s="22"/>
    </row>
    <row r="388" spans="1:7" x14ac:dyDescent="0.3">
      <c r="A388" s="8" t="s">
        <v>19</v>
      </c>
      <c r="B388" s="16" t="s">
        <v>11</v>
      </c>
      <c r="C388" s="17" t="s">
        <v>174</v>
      </c>
      <c r="D388" s="17" t="s">
        <v>175</v>
      </c>
      <c r="E388" s="17" t="s">
        <v>14</v>
      </c>
      <c r="F388" s="33">
        <f>(10360-10310)/10360</f>
        <v>4.8262548262548262E-3</v>
      </c>
      <c r="G388" s="33">
        <f>(11410-11240)/11410</f>
        <v>1.4899211218229623E-2</v>
      </c>
    </row>
    <row r="389" spans="1:7" x14ac:dyDescent="0.3">
      <c r="A389" s="19"/>
      <c r="B389" s="20" t="s">
        <v>15</v>
      </c>
      <c r="C389" s="21">
        <v>3.1194891944990477E-2</v>
      </c>
      <c r="D389" s="21">
        <v>3.9849817296768286E-2</v>
      </c>
      <c r="E389" s="22"/>
    </row>
    <row r="390" spans="1:7" x14ac:dyDescent="0.3">
      <c r="A390" s="8" t="s">
        <v>22</v>
      </c>
      <c r="B390" s="16" t="s">
        <v>11</v>
      </c>
      <c r="C390" s="17" t="s">
        <v>176</v>
      </c>
      <c r="D390" s="17" t="s">
        <v>177</v>
      </c>
      <c r="E390" s="17" t="s">
        <v>14</v>
      </c>
    </row>
    <row r="391" spans="1:7" x14ac:dyDescent="0.3">
      <c r="A391" s="19"/>
      <c r="B391" s="20" t="s">
        <v>15</v>
      </c>
      <c r="C391" s="21">
        <v>0.44704777872965362</v>
      </c>
      <c r="D391" s="21">
        <v>0.11446025711829244</v>
      </c>
      <c r="E391" s="22"/>
    </row>
    <row r="392" spans="1:7" x14ac:dyDescent="0.3">
      <c r="A392" s="5" t="s">
        <v>25</v>
      </c>
    </row>
    <row r="393" spans="1:7" x14ac:dyDescent="0.3">
      <c r="A393" s="5" t="s">
        <v>26</v>
      </c>
    </row>
    <row r="394" spans="1:7" x14ac:dyDescent="0.3">
      <c r="A394" s="5" t="s">
        <v>49</v>
      </c>
    </row>
    <row r="395" spans="1:7" x14ac:dyDescent="0.3">
      <c r="A395" s="5" t="s">
        <v>178</v>
      </c>
    </row>
    <row r="396" spans="1:7" x14ac:dyDescent="0.3">
      <c r="A396" s="5" t="s">
        <v>179</v>
      </c>
    </row>
    <row r="397" spans="1:7" x14ac:dyDescent="0.3">
      <c r="A397" s="5" t="s">
        <v>51</v>
      </c>
    </row>
    <row r="398" spans="1:7" x14ac:dyDescent="0.3">
      <c r="A398" s="88" t="s">
        <v>31</v>
      </c>
      <c r="B398" s="89"/>
      <c r="C398" s="89"/>
      <c r="D398" s="90"/>
      <c r="E398" s="28" t="b">
        <v>0</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43096</v>
      </c>
      <c r="C401" s="24">
        <v>44922</v>
      </c>
      <c r="D401" s="25">
        <v>0.14713116278792804</v>
      </c>
      <c r="E401" s="32">
        <v>4</v>
      </c>
    </row>
    <row r="402" spans="1:5" x14ac:dyDescent="0.3">
      <c r="A402" s="31" t="s">
        <v>37</v>
      </c>
      <c r="B402" s="24">
        <v>43067</v>
      </c>
      <c r="C402" s="24">
        <v>44894</v>
      </c>
      <c r="D402" s="25">
        <v>0.14669527507241395</v>
      </c>
      <c r="E402" s="32">
        <v>4</v>
      </c>
    </row>
    <row r="403" spans="1:5" x14ac:dyDescent="0.3">
      <c r="A403" s="23" t="s">
        <v>38</v>
      </c>
      <c r="B403" s="24">
        <v>43032</v>
      </c>
      <c r="C403" s="24">
        <v>44859</v>
      </c>
      <c r="D403" s="25">
        <v>0.14644539843288046</v>
      </c>
      <c r="E403" s="32">
        <v>4</v>
      </c>
    </row>
    <row r="404" spans="1:5" x14ac:dyDescent="0.3">
      <c r="A404" s="23" t="s">
        <v>39</v>
      </c>
      <c r="B404" s="24">
        <v>43004</v>
      </c>
      <c r="C404" s="24">
        <v>44831</v>
      </c>
      <c r="D404" s="25">
        <v>0.14517359933711832</v>
      </c>
      <c r="E404" s="32">
        <v>4</v>
      </c>
    </row>
    <row r="405" spans="1:5" x14ac:dyDescent="0.3">
      <c r="A405" s="23" t="s">
        <v>40</v>
      </c>
      <c r="B405" s="24">
        <v>42976</v>
      </c>
      <c r="C405" s="24">
        <v>44803</v>
      </c>
      <c r="D405" s="25">
        <v>0.14402996420044914</v>
      </c>
      <c r="E405" s="32">
        <v>4</v>
      </c>
    </row>
    <row r="407" spans="1:5" x14ac:dyDescent="0.3">
      <c r="A407" s="92" t="s">
        <v>189</v>
      </c>
      <c r="B407" s="93"/>
      <c r="C407" s="93"/>
      <c r="D407" s="93"/>
      <c r="E407" s="93"/>
    </row>
    <row r="408" spans="1:5" x14ac:dyDescent="0.3">
      <c r="A408" s="1" t="s">
        <v>128</v>
      </c>
      <c r="B408" s="2"/>
      <c r="C408" s="94" t="s">
        <v>3</v>
      </c>
      <c r="D408" s="94" t="s">
        <v>129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130</v>
      </c>
      <c r="C411" s="10"/>
      <c r="D411" s="11"/>
      <c r="E411" s="11"/>
    </row>
    <row r="412" spans="1:5" x14ac:dyDescent="0.3">
      <c r="A412" s="12"/>
      <c r="B412" s="13" t="s">
        <v>9</v>
      </c>
      <c r="C412" s="14"/>
      <c r="D412" s="15"/>
      <c r="E412" s="15"/>
    </row>
    <row r="413" spans="1:5" x14ac:dyDescent="0.3">
      <c r="A413" s="8" t="s">
        <v>10</v>
      </c>
      <c r="B413" s="16" t="s">
        <v>11</v>
      </c>
      <c r="C413" s="17" t="s">
        <v>181</v>
      </c>
      <c r="D413" s="18" t="s">
        <v>182</v>
      </c>
      <c r="E413" s="17" t="s">
        <v>14</v>
      </c>
    </row>
    <row r="414" spans="1:5" x14ac:dyDescent="0.3">
      <c r="A414" s="19"/>
      <c r="B414" s="20" t="s">
        <v>15</v>
      </c>
      <c r="C414" s="21">
        <v>-0.50544444150351475</v>
      </c>
      <c r="D414" s="21">
        <v>-0.24096363343916327</v>
      </c>
      <c r="E414" s="22"/>
    </row>
    <row r="415" spans="1:5" x14ac:dyDescent="0.3">
      <c r="A415" s="8" t="s">
        <v>16</v>
      </c>
      <c r="B415" s="16" t="s">
        <v>11</v>
      </c>
      <c r="C415" s="17" t="s">
        <v>145</v>
      </c>
      <c r="D415" s="17" t="s">
        <v>183</v>
      </c>
      <c r="E415" s="17" t="s">
        <v>14</v>
      </c>
    </row>
    <row r="416" spans="1:5" x14ac:dyDescent="0.3">
      <c r="A416" s="19"/>
      <c r="B416" s="20" t="s">
        <v>15</v>
      </c>
      <c r="C416" s="21">
        <v>-0.18910846568725681</v>
      </c>
      <c r="D416" s="21">
        <v>-0.12340681636825479</v>
      </c>
      <c r="E416" s="22"/>
    </row>
    <row r="417" spans="1:7" x14ac:dyDescent="0.3">
      <c r="A417" s="8" t="s">
        <v>19</v>
      </c>
      <c r="B417" s="16" t="s">
        <v>11</v>
      </c>
      <c r="C417" s="17" t="s">
        <v>184</v>
      </c>
      <c r="D417" s="17" t="s">
        <v>185</v>
      </c>
      <c r="E417" s="17" t="s">
        <v>14</v>
      </c>
      <c r="F417" s="33">
        <f>(9540-9500)/9540</f>
        <v>4.1928721174004195E-3</v>
      </c>
      <c r="G417" s="33">
        <f>(9940-9910)/9940</f>
        <v>3.0181086519114686E-3</v>
      </c>
    </row>
    <row r="418" spans="1:7" x14ac:dyDescent="0.3">
      <c r="A418" s="19"/>
      <c r="B418" s="20" t="s">
        <v>15</v>
      </c>
      <c r="C418" s="21">
        <v>-5.0432268732726881E-2</v>
      </c>
      <c r="D418" s="21">
        <v>-4.7353666319224219E-3</v>
      </c>
      <c r="E418" s="22"/>
    </row>
    <row r="419" spans="1:7" x14ac:dyDescent="0.3">
      <c r="A419" s="8" t="s">
        <v>22</v>
      </c>
      <c r="B419" s="16" t="s">
        <v>11</v>
      </c>
      <c r="C419" s="17" t="s">
        <v>186</v>
      </c>
      <c r="D419" s="17" t="s">
        <v>187</v>
      </c>
      <c r="E419" s="17" t="s">
        <v>14</v>
      </c>
    </row>
    <row r="420" spans="1:7" x14ac:dyDescent="0.3">
      <c r="A420" s="19"/>
      <c r="B420" s="20" t="s">
        <v>15</v>
      </c>
      <c r="C420" s="21">
        <v>0.13534558449906609</v>
      </c>
      <c r="D420" s="21">
        <v>7.8925779700995236E-2</v>
      </c>
      <c r="E420" s="22"/>
    </row>
    <row r="421" spans="1:7" x14ac:dyDescent="0.3">
      <c r="A421" s="5" t="s">
        <v>25</v>
      </c>
    </row>
    <row r="422" spans="1:7" x14ac:dyDescent="0.3">
      <c r="A422" s="5" t="s">
        <v>26</v>
      </c>
    </row>
    <row r="423" spans="1:7" x14ac:dyDescent="0.3">
      <c r="A423" s="5" t="s">
        <v>138</v>
      </c>
    </row>
    <row r="424" spans="1:7" x14ac:dyDescent="0.3">
      <c r="A424" s="5" t="s">
        <v>188</v>
      </c>
    </row>
    <row r="425" spans="1:7" x14ac:dyDescent="0.3">
      <c r="A425" s="5" t="s">
        <v>140</v>
      </c>
    </row>
    <row r="426" spans="1:7" x14ac:dyDescent="0.3">
      <c r="A426" s="5" t="s">
        <v>51</v>
      </c>
    </row>
    <row r="427" spans="1:7" x14ac:dyDescent="0.3">
      <c r="A427" s="88" t="s">
        <v>31</v>
      </c>
      <c r="B427" s="89"/>
      <c r="C427" s="89"/>
      <c r="D427" s="90"/>
      <c r="E427" s="28" t="b">
        <v>0</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43102</v>
      </c>
      <c r="C430" s="24">
        <v>44922</v>
      </c>
      <c r="D430" s="25">
        <v>8.2292510304222077E-2</v>
      </c>
      <c r="E430" s="32">
        <v>3</v>
      </c>
    </row>
    <row r="431" spans="1:7" x14ac:dyDescent="0.3">
      <c r="A431" s="31" t="s">
        <v>37</v>
      </c>
      <c r="B431" s="24">
        <v>43074</v>
      </c>
      <c r="C431" s="24">
        <v>44894</v>
      </c>
      <c r="D431" s="25">
        <v>8.2251551367598694E-2</v>
      </c>
      <c r="E431" s="32">
        <v>3</v>
      </c>
    </row>
    <row r="432" spans="1:7" x14ac:dyDescent="0.3">
      <c r="A432" s="23" t="s">
        <v>38</v>
      </c>
      <c r="B432" s="24">
        <v>43032</v>
      </c>
      <c r="C432" s="24">
        <v>44852</v>
      </c>
      <c r="D432" s="25">
        <v>8.2106184172305891E-2</v>
      </c>
      <c r="E432" s="32">
        <v>3</v>
      </c>
    </row>
    <row r="433" spans="1:7" x14ac:dyDescent="0.3">
      <c r="A433" s="23" t="s">
        <v>39</v>
      </c>
      <c r="B433" s="24">
        <v>43004</v>
      </c>
      <c r="C433" s="24">
        <v>44824</v>
      </c>
      <c r="D433" s="25">
        <v>8.2096572975271329E-2</v>
      </c>
      <c r="E433" s="32">
        <v>3</v>
      </c>
    </row>
    <row r="434" spans="1:7" x14ac:dyDescent="0.3">
      <c r="A434" s="23" t="s">
        <v>40</v>
      </c>
      <c r="B434" s="24">
        <v>42976</v>
      </c>
      <c r="C434" s="24">
        <v>44796</v>
      </c>
      <c r="D434" s="25">
        <v>8.1964752368719224E-2</v>
      </c>
      <c r="E434" s="32">
        <v>3</v>
      </c>
    </row>
    <row r="436" spans="1:7" x14ac:dyDescent="0.3">
      <c r="A436" s="92" t="s">
        <v>200</v>
      </c>
      <c r="B436" s="93"/>
      <c r="C436" s="93"/>
      <c r="D436" s="93"/>
      <c r="E436" s="93"/>
    </row>
    <row r="437" spans="1:7" x14ac:dyDescent="0.3">
      <c r="A437" s="1" t="s">
        <v>74</v>
      </c>
      <c r="B437" s="2"/>
      <c r="C437" s="94" t="s">
        <v>3</v>
      </c>
      <c r="D437" s="94" t="s">
        <v>75</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76</v>
      </c>
      <c r="C440" s="10"/>
      <c r="D440" s="11"/>
      <c r="E440" s="11"/>
    </row>
    <row r="441" spans="1:7" x14ac:dyDescent="0.3">
      <c r="A441" s="12"/>
      <c r="B441" s="13" t="s">
        <v>9</v>
      </c>
      <c r="C441" s="14"/>
      <c r="D441" s="15"/>
      <c r="E441" s="15"/>
    </row>
    <row r="442" spans="1:7" x14ac:dyDescent="0.3">
      <c r="A442" s="8" t="s">
        <v>10</v>
      </c>
      <c r="B442" s="16" t="s">
        <v>11</v>
      </c>
      <c r="C442" s="17" t="s">
        <v>190</v>
      </c>
      <c r="D442" s="18" t="s">
        <v>191</v>
      </c>
      <c r="E442" s="17" t="s">
        <v>14</v>
      </c>
    </row>
    <row r="443" spans="1:7" x14ac:dyDescent="0.3">
      <c r="A443" s="19"/>
      <c r="B443" s="20" t="s">
        <v>15</v>
      </c>
      <c r="C443" s="21">
        <v>-0.66073551636721706</v>
      </c>
      <c r="D443" s="21">
        <v>-0.21445218170113345</v>
      </c>
      <c r="E443" s="22"/>
    </row>
    <row r="444" spans="1:7" x14ac:dyDescent="0.3">
      <c r="A444" s="8" t="s">
        <v>16</v>
      </c>
      <c r="B444" s="16" t="s">
        <v>11</v>
      </c>
      <c r="C444" s="17" t="s">
        <v>192</v>
      </c>
      <c r="D444" s="17" t="s">
        <v>193</v>
      </c>
      <c r="E444" s="17" t="s">
        <v>14</v>
      </c>
    </row>
    <row r="445" spans="1:7" x14ac:dyDescent="0.3">
      <c r="A445" s="19"/>
      <c r="B445" s="20" t="s">
        <v>15</v>
      </c>
      <c r="C445" s="21">
        <v>-0.2302506228329777</v>
      </c>
      <c r="D445" s="21">
        <v>-4.5361930729109767E-2</v>
      </c>
      <c r="E445" s="22"/>
    </row>
    <row r="446" spans="1:7" x14ac:dyDescent="0.3">
      <c r="A446" s="8" t="s">
        <v>19</v>
      </c>
      <c r="B446" s="16" t="s">
        <v>11</v>
      </c>
      <c r="C446" s="17" t="s">
        <v>194</v>
      </c>
      <c r="D446" s="17" t="s">
        <v>195</v>
      </c>
      <c r="E446" s="17" t="s">
        <v>14</v>
      </c>
      <c r="F446" s="33">
        <f>(9480-9430)/9480</f>
        <v>5.2742616033755272E-3</v>
      </c>
      <c r="G446" s="33">
        <f>(10350-10270)/10350</f>
        <v>7.7294685990338162E-3</v>
      </c>
    </row>
    <row r="447" spans="1:7" x14ac:dyDescent="0.3">
      <c r="A447" s="19"/>
      <c r="B447" s="20" t="s">
        <v>15</v>
      </c>
      <c r="C447" s="21">
        <v>-5.7276103806777612E-2</v>
      </c>
      <c r="D447" s="21">
        <v>5.3161500741836232E-3</v>
      </c>
      <c r="E447" s="22"/>
    </row>
    <row r="448" spans="1:7" x14ac:dyDescent="0.3">
      <c r="A448" s="8" t="s">
        <v>22</v>
      </c>
      <c r="B448" s="16" t="s">
        <v>11</v>
      </c>
      <c r="C448" s="17" t="s">
        <v>196</v>
      </c>
      <c r="D448" s="17" t="s">
        <v>197</v>
      </c>
      <c r="E448" s="17" t="s">
        <v>14</v>
      </c>
    </row>
    <row r="449" spans="1:6" x14ac:dyDescent="0.3">
      <c r="A449" s="19"/>
      <c r="B449" s="20" t="s">
        <v>15</v>
      </c>
      <c r="C449" s="21">
        <v>0.13851284703993083</v>
      </c>
      <c r="D449" s="21">
        <v>6.4201782121318107E-2</v>
      </c>
      <c r="E449" s="22"/>
    </row>
    <row r="450" spans="1:6" x14ac:dyDescent="0.3">
      <c r="A450" s="5" t="s">
        <v>25</v>
      </c>
    </row>
    <row r="451" spans="1:6" x14ac:dyDescent="0.3">
      <c r="A451" s="5" t="s">
        <v>26</v>
      </c>
    </row>
    <row r="452" spans="1:6" x14ac:dyDescent="0.3">
      <c r="A452" s="5" t="s">
        <v>198</v>
      </c>
    </row>
    <row r="453" spans="1:6" x14ac:dyDescent="0.3">
      <c r="A453" s="5" t="s">
        <v>199</v>
      </c>
    </row>
    <row r="454" spans="1:6" x14ac:dyDescent="0.3">
      <c r="A454" s="5" t="s">
        <v>126</v>
      </c>
    </row>
    <row r="455" spans="1:6" x14ac:dyDescent="0.3">
      <c r="A455" s="5" t="s">
        <v>30</v>
      </c>
    </row>
    <row r="456" spans="1:6" x14ac:dyDescent="0.3">
      <c r="A456" s="88" t="s">
        <v>31</v>
      </c>
      <c r="B456" s="89"/>
      <c r="C456" s="89"/>
      <c r="D456" s="90"/>
      <c r="E456" s="28" t="b">
        <v>0</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43096</v>
      </c>
      <c r="C459" s="24">
        <v>44915</v>
      </c>
      <c r="D459" s="25">
        <v>0.10904032667575751</v>
      </c>
      <c r="E459" s="32">
        <v>3</v>
      </c>
    </row>
    <row r="460" spans="1:6" x14ac:dyDescent="0.3">
      <c r="A460" s="31" t="s">
        <v>37</v>
      </c>
      <c r="B460" s="24">
        <v>43067</v>
      </c>
      <c r="C460" s="24">
        <v>44887</v>
      </c>
      <c r="D460" s="25">
        <v>0.10904878722905394</v>
      </c>
      <c r="E460" s="32">
        <v>3</v>
      </c>
    </row>
    <row r="461" spans="1:6" x14ac:dyDescent="0.3">
      <c r="A461" s="23" t="s">
        <v>38</v>
      </c>
      <c r="B461" s="24">
        <v>43039</v>
      </c>
      <c r="C461" s="24">
        <v>44859</v>
      </c>
      <c r="D461" s="25">
        <v>0.10887719141641755</v>
      </c>
      <c r="E461" s="32">
        <v>3</v>
      </c>
    </row>
    <row r="462" spans="1:6" x14ac:dyDescent="0.3">
      <c r="A462" s="23" t="s">
        <v>39</v>
      </c>
      <c r="B462" s="24">
        <v>43011</v>
      </c>
      <c r="C462" s="24">
        <v>44831</v>
      </c>
      <c r="D462" s="25">
        <v>0.10863263184053439</v>
      </c>
      <c r="E462" s="32">
        <v>3</v>
      </c>
    </row>
    <row r="463" spans="1:6" x14ac:dyDescent="0.3">
      <c r="A463" s="23" t="s">
        <v>40</v>
      </c>
      <c r="B463" s="24">
        <v>42983</v>
      </c>
      <c r="C463" s="24">
        <v>44803</v>
      </c>
      <c r="D463" s="25">
        <v>0.10832166234718647</v>
      </c>
      <c r="E463" s="32">
        <v>3</v>
      </c>
    </row>
    <row r="465" spans="1:7" x14ac:dyDescent="0.3">
      <c r="A465" s="92" t="s">
        <v>210</v>
      </c>
      <c r="B465" s="93"/>
      <c r="C465" s="93"/>
      <c r="D465" s="93"/>
      <c r="E465" s="93"/>
    </row>
    <row r="466" spans="1:7" x14ac:dyDescent="0.3">
      <c r="A466" s="1" t="s">
        <v>128</v>
      </c>
      <c r="B466" s="2"/>
      <c r="C466" s="94" t="s">
        <v>3</v>
      </c>
      <c r="D466" s="94" t="s">
        <v>129</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130</v>
      </c>
      <c r="C469" s="10"/>
      <c r="D469" s="11"/>
      <c r="E469" s="11"/>
    </row>
    <row r="470" spans="1:7" x14ac:dyDescent="0.3">
      <c r="A470" s="12"/>
      <c r="B470" s="13" t="s">
        <v>9</v>
      </c>
      <c r="C470" s="14"/>
      <c r="D470" s="15"/>
      <c r="E470" s="15"/>
    </row>
    <row r="471" spans="1:7" x14ac:dyDescent="0.3">
      <c r="A471" s="8" t="s">
        <v>10</v>
      </c>
      <c r="B471" s="16" t="s">
        <v>11</v>
      </c>
      <c r="C471" s="17" t="s">
        <v>201</v>
      </c>
      <c r="D471" s="18" t="s">
        <v>202</v>
      </c>
      <c r="E471" s="17" t="s">
        <v>14</v>
      </c>
    </row>
    <row r="472" spans="1:7" x14ac:dyDescent="0.3">
      <c r="A472" s="19"/>
      <c r="B472" s="20" t="s">
        <v>15</v>
      </c>
      <c r="C472" s="21">
        <v>-0.68719304431062822</v>
      </c>
      <c r="D472" s="21">
        <v>-0.33229768267623716</v>
      </c>
      <c r="E472" s="22"/>
    </row>
    <row r="473" spans="1:7" x14ac:dyDescent="0.3">
      <c r="A473" s="8" t="s">
        <v>16</v>
      </c>
      <c r="B473" s="16" t="s">
        <v>11</v>
      </c>
      <c r="C473" s="17" t="s">
        <v>203</v>
      </c>
      <c r="D473" s="17" t="s">
        <v>204</v>
      </c>
      <c r="E473" s="17" t="s">
        <v>14</v>
      </c>
    </row>
    <row r="474" spans="1:7" x14ac:dyDescent="0.3">
      <c r="A474" s="19"/>
      <c r="B474" s="20" t="s">
        <v>15</v>
      </c>
      <c r="C474" s="21">
        <v>-0.20013817001491374</v>
      </c>
      <c r="D474" s="21">
        <v>-0.11919569528335516</v>
      </c>
      <c r="E474" s="22"/>
    </row>
    <row r="475" spans="1:7" x14ac:dyDescent="0.3">
      <c r="A475" s="8" t="s">
        <v>19</v>
      </c>
      <c r="B475" s="16" t="s">
        <v>11</v>
      </c>
      <c r="C475" s="17" t="s">
        <v>205</v>
      </c>
      <c r="D475" s="17" t="s">
        <v>206</v>
      </c>
      <c r="E475" s="17" t="s">
        <v>14</v>
      </c>
      <c r="F475" s="33">
        <f>(9840-9800)/9840</f>
        <v>4.0650406504065045E-3</v>
      </c>
      <c r="G475" s="33">
        <f>(10190-10170)/10190</f>
        <v>1.9627085377821392E-3</v>
      </c>
    </row>
    <row r="476" spans="1:7" x14ac:dyDescent="0.3">
      <c r="A476" s="19"/>
      <c r="B476" s="20" t="s">
        <v>15</v>
      </c>
      <c r="C476" s="21">
        <v>-1.9602226802457157E-2</v>
      </c>
      <c r="D476" s="21">
        <v>8.2739922147323508E-3</v>
      </c>
      <c r="E476" s="22"/>
    </row>
    <row r="477" spans="1:7" x14ac:dyDescent="0.3">
      <c r="A477" s="8" t="s">
        <v>22</v>
      </c>
      <c r="B477" s="16" t="s">
        <v>11</v>
      </c>
      <c r="C477" s="17" t="s">
        <v>207</v>
      </c>
      <c r="D477" s="17" t="s">
        <v>208</v>
      </c>
      <c r="E477" s="17" t="s">
        <v>14</v>
      </c>
    </row>
    <row r="478" spans="1:7" x14ac:dyDescent="0.3">
      <c r="A478" s="19"/>
      <c r="B478" s="20" t="s">
        <v>15</v>
      </c>
      <c r="C478" s="21">
        <v>0.20995207085178436</v>
      </c>
      <c r="D478" s="21">
        <v>0.11067518871954518</v>
      </c>
      <c r="E478" s="22"/>
    </row>
    <row r="479" spans="1:7" x14ac:dyDescent="0.3">
      <c r="A479" s="5" t="s">
        <v>25</v>
      </c>
    </row>
    <row r="480" spans="1:7" x14ac:dyDescent="0.3">
      <c r="A480" s="5" t="s">
        <v>26</v>
      </c>
    </row>
    <row r="481" spans="1:6" x14ac:dyDescent="0.3">
      <c r="A481" s="5" t="s">
        <v>138</v>
      </c>
    </row>
    <row r="482" spans="1:6" x14ac:dyDescent="0.3">
      <c r="A482" s="5" t="s">
        <v>209</v>
      </c>
    </row>
    <row r="483" spans="1:6" x14ac:dyDescent="0.3">
      <c r="A483" s="5" t="s">
        <v>140</v>
      </c>
    </row>
    <row r="484" spans="1:6" x14ac:dyDescent="0.3">
      <c r="A484" s="5" t="s">
        <v>30</v>
      </c>
    </row>
    <row r="485" spans="1:6" x14ac:dyDescent="0.3">
      <c r="A485" s="88" t="s">
        <v>31</v>
      </c>
      <c r="B485" s="89"/>
      <c r="C485" s="89"/>
      <c r="D485" s="90"/>
      <c r="E485" s="28" t="b">
        <v>0</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43096</v>
      </c>
      <c r="C488" s="24">
        <v>44922</v>
      </c>
      <c r="D488" s="25">
        <v>0.10132779090605887</v>
      </c>
      <c r="E488" s="32">
        <v>3</v>
      </c>
    </row>
    <row r="489" spans="1:6" x14ac:dyDescent="0.3">
      <c r="A489" s="31" t="s">
        <v>37</v>
      </c>
      <c r="B489" s="24">
        <v>43067</v>
      </c>
      <c r="C489" s="24">
        <v>44894</v>
      </c>
      <c r="D489" s="25">
        <v>0.10131504817884468</v>
      </c>
      <c r="E489" s="32">
        <v>3</v>
      </c>
    </row>
    <row r="490" spans="1:6" x14ac:dyDescent="0.3">
      <c r="A490" s="23" t="s">
        <v>38</v>
      </c>
      <c r="B490" s="24">
        <v>43032</v>
      </c>
      <c r="C490" s="24">
        <v>44859</v>
      </c>
      <c r="D490" s="25">
        <v>0.10128970801784863</v>
      </c>
      <c r="E490" s="32">
        <v>3</v>
      </c>
    </row>
    <row r="491" spans="1:6" x14ac:dyDescent="0.3">
      <c r="A491" s="23" t="s">
        <v>39</v>
      </c>
      <c r="B491" s="24">
        <v>43004</v>
      </c>
      <c r="C491" s="24">
        <v>44831</v>
      </c>
      <c r="D491" s="25">
        <v>0.10118869566960702</v>
      </c>
      <c r="E491" s="32">
        <v>3</v>
      </c>
    </row>
    <row r="492" spans="1:6" x14ac:dyDescent="0.3">
      <c r="A492" s="23" t="s">
        <v>40</v>
      </c>
      <c r="B492" s="24">
        <v>42976</v>
      </c>
      <c r="C492" s="24">
        <v>44803</v>
      </c>
      <c r="D492" s="25">
        <v>0.10085655863729069</v>
      </c>
      <c r="E492" s="32">
        <v>3</v>
      </c>
    </row>
    <row r="494" spans="1:6" x14ac:dyDescent="0.3">
      <c r="A494" s="92" t="s">
        <v>218</v>
      </c>
      <c r="B494" s="93"/>
      <c r="C494" s="93"/>
      <c r="D494" s="93"/>
      <c r="E494" s="93"/>
    </row>
    <row r="495" spans="1:6" x14ac:dyDescent="0.3">
      <c r="A495" s="1" t="s">
        <v>2</v>
      </c>
      <c r="B495" s="2"/>
      <c r="C495" s="94" t="s">
        <v>3</v>
      </c>
      <c r="D495" s="94" t="s">
        <v>4</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8</v>
      </c>
      <c r="C498" s="10"/>
      <c r="D498" s="11"/>
      <c r="E498" s="11"/>
    </row>
    <row r="499" spans="1:7" x14ac:dyDescent="0.3">
      <c r="A499" s="12"/>
      <c r="B499" s="13" t="s">
        <v>9</v>
      </c>
      <c r="C499" s="14"/>
      <c r="D499" s="15"/>
      <c r="E499" s="15"/>
    </row>
    <row r="500" spans="1:7" x14ac:dyDescent="0.3">
      <c r="A500" s="8" t="s">
        <v>10</v>
      </c>
      <c r="B500" s="16" t="s">
        <v>11</v>
      </c>
      <c r="C500" s="17" t="s">
        <v>64</v>
      </c>
      <c r="D500" s="18" t="s">
        <v>211</v>
      </c>
      <c r="E500" s="17" t="s">
        <v>14</v>
      </c>
    </row>
    <row r="501" spans="1:7" x14ac:dyDescent="0.3">
      <c r="A501" s="19"/>
      <c r="B501" s="20" t="s">
        <v>15</v>
      </c>
      <c r="C501" s="21">
        <v>-0.72047813135047256</v>
      </c>
      <c r="D501" s="21">
        <v>-0.30779546965694105</v>
      </c>
      <c r="E501" s="22"/>
    </row>
    <row r="502" spans="1:7" x14ac:dyDescent="0.3">
      <c r="A502" s="8" t="s">
        <v>16</v>
      </c>
      <c r="B502" s="16" t="s">
        <v>11</v>
      </c>
      <c r="C502" s="17" t="s">
        <v>212</v>
      </c>
      <c r="D502" s="17" t="s">
        <v>67</v>
      </c>
      <c r="E502" s="17" t="s">
        <v>14</v>
      </c>
    </row>
    <row r="503" spans="1:7" x14ac:dyDescent="0.3">
      <c r="A503" s="19"/>
      <c r="B503" s="20" t="s">
        <v>15</v>
      </c>
      <c r="C503" s="21">
        <v>-0.26271415852244484</v>
      </c>
      <c r="D503" s="21">
        <v>-9.3293505898621731E-2</v>
      </c>
      <c r="E503" s="22"/>
    </row>
    <row r="504" spans="1:7" x14ac:dyDescent="0.3">
      <c r="A504" s="8" t="s">
        <v>19</v>
      </c>
      <c r="B504" s="16" t="s">
        <v>11</v>
      </c>
      <c r="C504" s="17" t="s">
        <v>213</v>
      </c>
      <c r="D504" s="17" t="s">
        <v>214</v>
      </c>
      <c r="E504" s="17" t="s">
        <v>14</v>
      </c>
      <c r="F504" s="33">
        <f>(9600-9570)/9600</f>
        <v>3.1250000000000002E-3</v>
      </c>
      <c r="G504" s="33">
        <f>(10140-10110)/10140</f>
        <v>2.9585798816568047E-3</v>
      </c>
    </row>
    <row r="505" spans="1:7" x14ac:dyDescent="0.3">
      <c r="A505" s="19"/>
      <c r="B505" s="20" t="s">
        <v>15</v>
      </c>
      <c r="C505" s="21">
        <v>-4.2896256151484735E-2</v>
      </c>
      <c r="D505" s="21">
        <v>3.817374559420994E-3</v>
      </c>
      <c r="E505" s="22"/>
    </row>
    <row r="506" spans="1:7" x14ac:dyDescent="0.3">
      <c r="A506" s="8" t="s">
        <v>22</v>
      </c>
      <c r="B506" s="16" t="s">
        <v>11</v>
      </c>
      <c r="C506" s="17" t="s">
        <v>215</v>
      </c>
      <c r="D506" s="17" t="s">
        <v>216</v>
      </c>
      <c r="E506" s="17" t="s">
        <v>14</v>
      </c>
    </row>
    <row r="507" spans="1:7" x14ac:dyDescent="0.3">
      <c r="A507" s="19"/>
      <c r="B507" s="20" t="s">
        <v>15</v>
      </c>
      <c r="C507" s="21">
        <v>0.33839617486338791</v>
      </c>
      <c r="D507" s="21">
        <v>7.1549496326100082E-2</v>
      </c>
      <c r="E507" s="22"/>
    </row>
    <row r="508" spans="1:7" x14ac:dyDescent="0.3">
      <c r="A508" s="5" t="s">
        <v>25</v>
      </c>
    </row>
    <row r="509" spans="1:7" x14ac:dyDescent="0.3">
      <c r="A509" s="5" t="s">
        <v>26</v>
      </c>
    </row>
    <row r="510" spans="1:7" x14ac:dyDescent="0.3">
      <c r="A510" s="5" t="s">
        <v>49</v>
      </c>
    </row>
    <row r="511" spans="1:7" x14ac:dyDescent="0.3">
      <c r="A511" s="5" t="s">
        <v>217</v>
      </c>
    </row>
    <row r="512" spans="1:7" x14ac:dyDescent="0.3">
      <c r="A512" s="5" t="s">
        <v>29</v>
      </c>
    </row>
    <row r="513" spans="1:6" x14ac:dyDescent="0.3">
      <c r="A513" s="5" t="s">
        <v>30</v>
      </c>
    </row>
    <row r="514" spans="1:6" x14ac:dyDescent="0.3">
      <c r="A514" s="88" t="s">
        <v>31</v>
      </c>
      <c r="B514" s="89"/>
      <c r="C514" s="89"/>
      <c r="D514" s="90"/>
      <c r="E514" s="28" t="b">
        <v>0</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43270</v>
      </c>
      <c r="C517" s="24">
        <v>44922</v>
      </c>
      <c r="D517" s="25">
        <v>0.12754287747050741</v>
      </c>
      <c r="E517" s="32">
        <v>4</v>
      </c>
    </row>
    <row r="518" spans="1:6" x14ac:dyDescent="0.3">
      <c r="A518" s="31" t="s">
        <v>37</v>
      </c>
      <c r="B518" s="24">
        <v>43270</v>
      </c>
      <c r="C518" s="24">
        <v>44894</v>
      </c>
      <c r="D518" s="25">
        <v>0.12840496511666505</v>
      </c>
      <c r="E518" s="32">
        <v>4</v>
      </c>
    </row>
    <row r="519" spans="1:6" x14ac:dyDescent="0.3">
      <c r="A519" s="23" t="s">
        <v>38</v>
      </c>
      <c r="B519" s="24">
        <v>43270</v>
      </c>
      <c r="C519" s="24">
        <v>44859</v>
      </c>
      <c r="D519" s="25">
        <v>0.12948765087286335</v>
      </c>
      <c r="E519" s="32">
        <v>4</v>
      </c>
    </row>
    <row r="520" spans="1:6" x14ac:dyDescent="0.3">
      <c r="A520" s="23" t="s">
        <v>39</v>
      </c>
      <c r="B520" s="24">
        <v>43270</v>
      </c>
      <c r="C520" s="24">
        <v>44831</v>
      </c>
      <c r="D520" s="25">
        <v>0.12957910600483302</v>
      </c>
      <c r="E520" s="32">
        <v>4</v>
      </c>
    </row>
    <row r="521" spans="1:6" x14ac:dyDescent="0.3">
      <c r="A521" s="23" t="s">
        <v>40</v>
      </c>
      <c r="B521" s="24">
        <v>43270</v>
      </c>
      <c r="C521" s="24">
        <v>44803</v>
      </c>
      <c r="D521" s="25">
        <v>0.12969045375956864</v>
      </c>
      <c r="E521" s="32">
        <v>4</v>
      </c>
    </row>
    <row r="523" spans="1:6" x14ac:dyDescent="0.3">
      <c r="A523" s="92" t="s">
        <v>226</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219</v>
      </c>
      <c r="D529" s="18" t="s">
        <v>152</v>
      </c>
      <c r="E529" s="17" t="s">
        <v>14</v>
      </c>
    </row>
    <row r="530" spans="1:7" x14ac:dyDescent="0.3">
      <c r="A530" s="19"/>
      <c r="B530" s="20" t="s">
        <v>15</v>
      </c>
      <c r="C530" s="21">
        <v>-0.68527670742366809</v>
      </c>
      <c r="D530" s="21">
        <v>-0.27817612071122566</v>
      </c>
      <c r="E530" s="22"/>
    </row>
    <row r="531" spans="1:7" x14ac:dyDescent="0.3">
      <c r="A531" s="8" t="s">
        <v>16</v>
      </c>
      <c r="B531" s="16" t="s">
        <v>11</v>
      </c>
      <c r="C531" s="17" t="s">
        <v>220</v>
      </c>
      <c r="D531" s="17" t="s">
        <v>221</v>
      </c>
      <c r="E531" s="17" t="s">
        <v>14</v>
      </c>
    </row>
    <row r="532" spans="1:7" x14ac:dyDescent="0.3">
      <c r="A532" s="19"/>
      <c r="B532" s="20" t="s">
        <v>15</v>
      </c>
      <c r="C532" s="21">
        <v>-0.23958107328332368</v>
      </c>
      <c r="D532" s="21">
        <v>-8.0824743882405459E-2</v>
      </c>
      <c r="E532" s="22"/>
    </row>
    <row r="533" spans="1:7" x14ac:dyDescent="0.3">
      <c r="A533" s="8" t="s">
        <v>19</v>
      </c>
      <c r="B533" s="16" t="s">
        <v>11</v>
      </c>
      <c r="C533" s="17" t="s">
        <v>222</v>
      </c>
      <c r="D533" s="17" t="s">
        <v>223</v>
      </c>
      <c r="E533" s="17" t="s">
        <v>14</v>
      </c>
      <c r="F533" s="33">
        <f>(9550-9520)/9550</f>
        <v>3.1413612565445027E-3</v>
      </c>
      <c r="G533" s="33">
        <f>(9990-9980)/9990</f>
        <v>1.001001001001001E-3</v>
      </c>
    </row>
    <row r="534" spans="1:7" x14ac:dyDescent="0.3">
      <c r="A534" s="19"/>
      <c r="B534" s="20" t="s">
        <v>15</v>
      </c>
      <c r="C534" s="21">
        <v>-4.8118494857261052E-2</v>
      </c>
      <c r="D534" s="21">
        <v>-8.1892984829767812E-4</v>
      </c>
      <c r="E534" s="22"/>
    </row>
    <row r="535" spans="1:7" x14ac:dyDescent="0.3">
      <c r="A535" s="8" t="s">
        <v>22</v>
      </c>
      <c r="B535" s="16" t="s">
        <v>11</v>
      </c>
      <c r="C535" s="17" t="s">
        <v>224</v>
      </c>
      <c r="D535" s="17" t="s">
        <v>168</v>
      </c>
      <c r="E535" s="17" t="s">
        <v>14</v>
      </c>
    </row>
    <row r="536" spans="1:7" x14ac:dyDescent="0.3">
      <c r="A536" s="19"/>
      <c r="B536" s="20" t="s">
        <v>15</v>
      </c>
      <c r="C536" s="21">
        <v>0.23331363872982802</v>
      </c>
      <c r="D536" s="21">
        <v>3.6947826651960947E-2</v>
      </c>
      <c r="E536" s="22"/>
    </row>
    <row r="537" spans="1:7" x14ac:dyDescent="0.3">
      <c r="A537" s="5" t="s">
        <v>25</v>
      </c>
    </row>
    <row r="538" spans="1:7" x14ac:dyDescent="0.3">
      <c r="A538" s="5" t="s">
        <v>26</v>
      </c>
    </row>
    <row r="539" spans="1:7" x14ac:dyDescent="0.3">
      <c r="A539" s="5" t="s">
        <v>49</v>
      </c>
    </row>
    <row r="540" spans="1:7" x14ac:dyDescent="0.3">
      <c r="A540" s="5" t="s">
        <v>225</v>
      </c>
    </row>
    <row r="541" spans="1:7" x14ac:dyDescent="0.3">
      <c r="A541" s="5" t="s">
        <v>29</v>
      </c>
    </row>
    <row r="542" spans="1:7" x14ac:dyDescent="0.3">
      <c r="A542" s="5" t="s">
        <v>30</v>
      </c>
    </row>
    <row r="543" spans="1:7" x14ac:dyDescent="0.3">
      <c r="A543" s="88" t="s">
        <v>31</v>
      </c>
      <c r="B543" s="89"/>
      <c r="C543" s="89"/>
      <c r="D543" s="90"/>
      <c r="E543" s="28" t="b">
        <v>0</v>
      </c>
      <c r="F543"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44922</v>
      </c>
      <c r="D546" s="25">
        <v>0.10571297950411733</v>
      </c>
      <c r="E546" s="32">
        <v>3</v>
      </c>
    </row>
    <row r="547" spans="1:5" x14ac:dyDescent="0.3">
      <c r="A547" s="31" t="s">
        <v>37</v>
      </c>
      <c r="B547" s="24">
        <v>43270</v>
      </c>
      <c r="C547" s="24">
        <v>44894</v>
      </c>
      <c r="D547" s="25">
        <v>0.10639777264780206</v>
      </c>
      <c r="E547" s="32">
        <v>3</v>
      </c>
    </row>
    <row r="548" spans="1:5" x14ac:dyDescent="0.3">
      <c r="A548" s="23" t="s">
        <v>38</v>
      </c>
      <c r="B548" s="24">
        <v>43270</v>
      </c>
      <c r="C548" s="24">
        <v>44859</v>
      </c>
      <c r="D548" s="25">
        <v>0.10729348175889736</v>
      </c>
      <c r="E548" s="32">
        <v>3</v>
      </c>
    </row>
    <row r="549" spans="1:5" x14ac:dyDescent="0.3">
      <c r="A549" s="23" t="s">
        <v>39</v>
      </c>
      <c r="B549" s="24">
        <v>43270</v>
      </c>
      <c r="C549" s="24">
        <v>44831</v>
      </c>
      <c r="D549" s="25">
        <v>0.1071317542821197</v>
      </c>
      <c r="E549" s="32">
        <v>3</v>
      </c>
    </row>
    <row r="550" spans="1:5" x14ac:dyDescent="0.3">
      <c r="A550" s="23" t="s">
        <v>40</v>
      </c>
      <c r="B550" s="24">
        <v>43270</v>
      </c>
      <c r="C550" s="24">
        <v>44803</v>
      </c>
      <c r="D550" s="25">
        <v>0.10732317090895485</v>
      </c>
      <c r="E550" s="32">
        <v>3</v>
      </c>
    </row>
  </sheetData>
  <mergeCells count="114">
    <mergeCell ref="A543:D543"/>
    <mergeCell ref="A544:E544"/>
    <mergeCell ref="A514:D514"/>
    <mergeCell ref="A515:E515"/>
    <mergeCell ref="C524:C526"/>
    <mergeCell ref="D524:D526"/>
    <mergeCell ref="E524:E526"/>
    <mergeCell ref="A523:E523"/>
    <mergeCell ref="A485:D485"/>
    <mergeCell ref="A486:E486"/>
    <mergeCell ref="C495:C497"/>
    <mergeCell ref="D495:D497"/>
    <mergeCell ref="E495:E497"/>
    <mergeCell ref="A494:E494"/>
    <mergeCell ref="A456:D456"/>
    <mergeCell ref="A457:E457"/>
    <mergeCell ref="C466:C468"/>
    <mergeCell ref="D466:D468"/>
    <mergeCell ref="E466:E468"/>
    <mergeCell ref="A465:E465"/>
    <mergeCell ref="A427:D427"/>
    <mergeCell ref="A428:E428"/>
    <mergeCell ref="C437:C439"/>
    <mergeCell ref="D437:D439"/>
    <mergeCell ref="E437:E439"/>
    <mergeCell ref="A436:E436"/>
    <mergeCell ref="A398:D398"/>
    <mergeCell ref="A399:E399"/>
    <mergeCell ref="C408:C410"/>
    <mergeCell ref="D408:D410"/>
    <mergeCell ref="E408:E410"/>
    <mergeCell ref="A407:E407"/>
    <mergeCell ref="A369:D369"/>
    <mergeCell ref="A370:E370"/>
    <mergeCell ref="C379:C381"/>
    <mergeCell ref="D379:D381"/>
    <mergeCell ref="E379:E381"/>
    <mergeCell ref="A378:E378"/>
    <mergeCell ref="A340:D340"/>
    <mergeCell ref="A341:E341"/>
    <mergeCell ref="C350:C352"/>
    <mergeCell ref="D350:D352"/>
    <mergeCell ref="E350:E352"/>
    <mergeCell ref="A349:E349"/>
    <mergeCell ref="A311:D311"/>
    <mergeCell ref="A312:E312"/>
    <mergeCell ref="C321:C323"/>
    <mergeCell ref="D321:D323"/>
    <mergeCell ref="E321:E323"/>
    <mergeCell ref="A320:E320"/>
    <mergeCell ref="A282:D282"/>
    <mergeCell ref="A283:E283"/>
    <mergeCell ref="C292:C294"/>
    <mergeCell ref="D292:D294"/>
    <mergeCell ref="E292:E294"/>
    <mergeCell ref="A291:E291"/>
    <mergeCell ref="A253:D253"/>
    <mergeCell ref="A254:E254"/>
    <mergeCell ref="C263:C265"/>
    <mergeCell ref="D263:D265"/>
    <mergeCell ref="E263:E265"/>
    <mergeCell ref="A262:E262"/>
    <mergeCell ref="A224:D224"/>
    <mergeCell ref="A225:E225"/>
    <mergeCell ref="C234:C236"/>
    <mergeCell ref="D234:D236"/>
    <mergeCell ref="E234:E236"/>
    <mergeCell ref="A233:E233"/>
    <mergeCell ref="A195:D195"/>
    <mergeCell ref="A196:E196"/>
    <mergeCell ref="C205:C207"/>
    <mergeCell ref="D205:D207"/>
    <mergeCell ref="E205:E207"/>
    <mergeCell ref="A204:E204"/>
    <mergeCell ref="A166:D166"/>
    <mergeCell ref="A167:E167"/>
    <mergeCell ref="A175:E175"/>
    <mergeCell ref="C176:C178"/>
    <mergeCell ref="D176:D178"/>
    <mergeCell ref="E176:E178"/>
    <mergeCell ref="A50:D50"/>
    <mergeCell ref="A51:E51"/>
    <mergeCell ref="A79:D79"/>
    <mergeCell ref="A80:E80"/>
    <mergeCell ref="A108:D108"/>
    <mergeCell ref="A109:E109"/>
    <mergeCell ref="C147:C149"/>
    <mergeCell ref="D147:D149"/>
    <mergeCell ref="E147:E149"/>
    <mergeCell ref="A146:E146"/>
    <mergeCell ref="C2:C4"/>
    <mergeCell ref="D2:D4"/>
    <mergeCell ref="E2:E4"/>
    <mergeCell ref="A1:E1"/>
    <mergeCell ref="A21:D21"/>
    <mergeCell ref="A22:E22"/>
    <mergeCell ref="A137:D137"/>
    <mergeCell ref="A138:E138"/>
    <mergeCell ref="C89:C91"/>
    <mergeCell ref="D89:D91"/>
    <mergeCell ref="E89:E91"/>
    <mergeCell ref="A88:E88"/>
    <mergeCell ref="C118:C120"/>
    <mergeCell ref="D118:D120"/>
    <mergeCell ref="E118:E120"/>
    <mergeCell ref="A117:E117"/>
    <mergeCell ref="A30:E30"/>
    <mergeCell ref="C31:C33"/>
    <mergeCell ref="D31:D33"/>
    <mergeCell ref="E31:E33"/>
    <mergeCell ref="C60:C62"/>
    <mergeCell ref="D60:D62"/>
    <mergeCell ref="E60:E62"/>
    <mergeCell ref="A59:E5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FE3B5-4C4D-411A-89BC-B16ECE6B239B}">
  <dimension ref="A1:G579"/>
  <sheetViews>
    <sheetView topLeftCell="A473" workbookViewId="0">
      <selection activeCell="F476" sqref="F476"/>
    </sheetView>
  </sheetViews>
  <sheetFormatPr baseColWidth="10" defaultRowHeight="14.4" x14ac:dyDescent="0.3"/>
  <cols>
    <col min="1" max="1" width="12.44140625" customWidth="1"/>
    <col min="2" max="2" width="49.441406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116" t="s">
        <v>7</v>
      </c>
      <c r="B5" s="9" t="s">
        <v>8</v>
      </c>
      <c r="C5" s="10"/>
      <c r="D5" s="11"/>
      <c r="E5" s="11"/>
    </row>
    <row r="6" spans="1:7" x14ac:dyDescent="0.3">
      <c r="A6" s="117"/>
      <c r="B6" s="13" t="s">
        <v>9</v>
      </c>
      <c r="C6" s="14"/>
      <c r="D6" s="15"/>
      <c r="E6" s="15"/>
    </row>
    <row r="7" spans="1:7" x14ac:dyDescent="0.3">
      <c r="A7" s="112" t="s">
        <v>10</v>
      </c>
      <c r="B7" s="16" t="s">
        <v>11</v>
      </c>
      <c r="C7" s="17" t="s">
        <v>414</v>
      </c>
      <c r="D7" s="18" t="s">
        <v>13</v>
      </c>
      <c r="E7" s="17" t="s">
        <v>14</v>
      </c>
    </row>
    <row r="8" spans="1:7" x14ac:dyDescent="0.3">
      <c r="A8" s="113"/>
      <c r="B8" s="20" t="s">
        <v>15</v>
      </c>
      <c r="C8" s="21">
        <v>-0.48701845577385561</v>
      </c>
      <c r="D8" s="21">
        <v>-0.18204447764734433</v>
      </c>
      <c r="E8" s="22"/>
    </row>
    <row r="9" spans="1:7" x14ac:dyDescent="0.3">
      <c r="A9" s="112" t="s">
        <v>16</v>
      </c>
      <c r="B9" s="16" t="s">
        <v>11</v>
      </c>
      <c r="C9" s="17" t="s">
        <v>17</v>
      </c>
      <c r="D9" s="17" t="s">
        <v>501</v>
      </c>
      <c r="E9" s="17" t="s">
        <v>14</v>
      </c>
    </row>
    <row r="10" spans="1:7" x14ac:dyDescent="0.3">
      <c r="A10" s="113"/>
      <c r="B10" s="20" t="s">
        <v>15</v>
      </c>
      <c r="C10" s="21">
        <v>-0.17081007141479332</v>
      </c>
      <c r="D10" s="21">
        <v>-4.7247497409905193E-2</v>
      </c>
      <c r="E10" s="22"/>
    </row>
    <row r="11" spans="1:7" x14ac:dyDescent="0.3">
      <c r="A11" s="112" t="s">
        <v>19</v>
      </c>
      <c r="B11" s="16" t="s">
        <v>11</v>
      </c>
      <c r="C11" s="17" t="s">
        <v>268</v>
      </c>
      <c r="D11" s="17" t="s">
        <v>243</v>
      </c>
      <c r="E11" s="17" t="s">
        <v>14</v>
      </c>
    </row>
    <row r="12" spans="1:7" x14ac:dyDescent="0.3">
      <c r="A12" s="113"/>
      <c r="B12" s="20" t="s">
        <v>15</v>
      </c>
      <c r="C12" s="21">
        <v>-5.0857849034475322E-2</v>
      </c>
      <c r="D12" s="21">
        <v>3.0087663694300382E-3</v>
      </c>
      <c r="E12" s="22"/>
      <c r="F12" s="34" t="s">
        <v>105</v>
      </c>
      <c r="G12" s="34" t="s">
        <v>105</v>
      </c>
    </row>
    <row r="13" spans="1:7" x14ac:dyDescent="0.3">
      <c r="A13" s="112" t="s">
        <v>22</v>
      </c>
      <c r="B13" s="16" t="s">
        <v>11</v>
      </c>
      <c r="C13" s="17" t="s">
        <v>23</v>
      </c>
      <c r="D13" s="17" t="s">
        <v>24</v>
      </c>
      <c r="E13" s="17" t="s">
        <v>14</v>
      </c>
    </row>
    <row r="14" spans="1:7" x14ac:dyDescent="0.3">
      <c r="A14" s="113"/>
      <c r="B14" s="20" t="s">
        <v>15</v>
      </c>
      <c r="C14" s="21">
        <v>0.11098701768095109</v>
      </c>
      <c r="D14" s="21">
        <v>3.3841123997990996E-2</v>
      </c>
      <c r="E14" s="22"/>
    </row>
    <row r="15" spans="1:7" ht="37.5" customHeight="1" x14ac:dyDescent="0.3">
      <c r="A15" s="87" t="s">
        <v>25</v>
      </c>
      <c r="B15" s="87"/>
      <c r="C15" s="87"/>
      <c r="D15" s="87"/>
      <c r="E15" s="87"/>
    </row>
    <row r="16" spans="1:7" x14ac:dyDescent="0.3">
      <c r="A16" s="5" t="s">
        <v>26</v>
      </c>
    </row>
    <row r="17" spans="1:6" x14ac:dyDescent="0.3">
      <c r="A17" s="5" t="s">
        <v>514</v>
      </c>
    </row>
    <row r="18" spans="1:6" x14ac:dyDescent="0.3">
      <c r="A18" s="5" t="s">
        <v>330</v>
      </c>
    </row>
    <row r="19" spans="1:6" x14ac:dyDescent="0.3">
      <c r="A19" s="5" t="s">
        <v>29</v>
      </c>
    </row>
    <row r="20" spans="1:6" ht="25.5" customHeight="1" x14ac:dyDescent="0.3">
      <c r="A20" s="108" t="s">
        <v>30</v>
      </c>
      <c r="B20" s="108"/>
      <c r="C20" s="108"/>
      <c r="D20" s="108"/>
      <c r="E20" s="108"/>
    </row>
    <row r="21" spans="1:6" x14ac:dyDescent="0.3">
      <c r="A21" s="88" t="s">
        <v>31</v>
      </c>
      <c r="B21" s="89"/>
      <c r="C21" s="89"/>
      <c r="D21" s="90"/>
      <c r="E21" s="28" t="b">
        <v>1</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43732</v>
      </c>
      <c r="C24" s="24">
        <v>45195</v>
      </c>
      <c r="D24" s="25">
        <v>7.5046056234134878E-2</v>
      </c>
      <c r="E24" s="32">
        <v>3</v>
      </c>
      <c r="F24" s="34" t="s">
        <v>105</v>
      </c>
    </row>
    <row r="25" spans="1:6" x14ac:dyDescent="0.3">
      <c r="A25" s="31" t="s">
        <v>37</v>
      </c>
      <c r="B25" s="24">
        <v>43704</v>
      </c>
      <c r="C25" s="24">
        <v>45167</v>
      </c>
      <c r="D25" s="25">
        <v>7.5097907716029533E-2</v>
      </c>
      <c r="E25" s="32">
        <v>3</v>
      </c>
    </row>
    <row r="26" spans="1:6" x14ac:dyDescent="0.3">
      <c r="A26" s="23" t="s">
        <v>38</v>
      </c>
      <c r="B26" s="24">
        <v>43669</v>
      </c>
      <c r="C26" s="24">
        <v>45132</v>
      </c>
      <c r="D26" s="25">
        <v>7.5638144053747303E-2</v>
      </c>
      <c r="E26" s="32">
        <v>3</v>
      </c>
    </row>
    <row r="27" spans="1:6" x14ac:dyDescent="0.3">
      <c r="A27" s="23" t="s">
        <v>39</v>
      </c>
      <c r="B27" s="24">
        <v>43641</v>
      </c>
      <c r="C27" s="24">
        <v>45104</v>
      </c>
      <c r="D27" s="25">
        <v>7.5509325736707281E-2</v>
      </c>
      <c r="E27" s="32">
        <v>3</v>
      </c>
    </row>
    <row r="28" spans="1:6" x14ac:dyDescent="0.3">
      <c r="A28" s="23" t="s">
        <v>40</v>
      </c>
      <c r="B28" s="24">
        <v>43613</v>
      </c>
      <c r="C28" s="24">
        <v>45076</v>
      </c>
      <c r="D28" s="25">
        <v>7.5740096958836794E-2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116" t="s">
        <v>7</v>
      </c>
      <c r="B34" s="9" t="s">
        <v>8</v>
      </c>
      <c r="C34" s="10"/>
      <c r="D34" s="11"/>
      <c r="E34" s="11"/>
    </row>
    <row r="35" spans="1:7" x14ac:dyDescent="0.3">
      <c r="A35" s="117"/>
      <c r="B35" s="13" t="s">
        <v>9</v>
      </c>
      <c r="C35" s="14"/>
      <c r="D35" s="15"/>
      <c r="E35" s="15"/>
    </row>
    <row r="36" spans="1:7" x14ac:dyDescent="0.3">
      <c r="A36" s="112" t="s">
        <v>10</v>
      </c>
      <c r="B36" s="16" t="s">
        <v>11</v>
      </c>
      <c r="C36" s="17" t="s">
        <v>494</v>
      </c>
      <c r="D36" s="18" t="s">
        <v>42</v>
      </c>
      <c r="E36" s="17" t="s">
        <v>14</v>
      </c>
    </row>
    <row r="37" spans="1:7" x14ac:dyDescent="0.3">
      <c r="A37" s="113"/>
      <c r="B37" s="20" t="s">
        <v>15</v>
      </c>
      <c r="C37" s="21">
        <v>-0.70767780004366276</v>
      </c>
      <c r="D37" s="21">
        <v>-0.30374371988685156</v>
      </c>
      <c r="E37" s="22"/>
    </row>
    <row r="38" spans="1:7" x14ac:dyDescent="0.3">
      <c r="A38" s="112" t="s">
        <v>16</v>
      </c>
      <c r="B38" s="16" t="s">
        <v>11</v>
      </c>
      <c r="C38" s="17" t="s">
        <v>43</v>
      </c>
      <c r="D38" s="17" t="s">
        <v>44</v>
      </c>
      <c r="E38" s="17" t="s">
        <v>14</v>
      </c>
    </row>
    <row r="39" spans="1:7" x14ac:dyDescent="0.3">
      <c r="A39" s="113"/>
      <c r="B39" s="20" t="s">
        <v>15</v>
      </c>
      <c r="C39" s="21">
        <v>-0.2368179688415134</v>
      </c>
      <c r="D39" s="21">
        <v>-0.10035389916003834</v>
      </c>
      <c r="E39" s="22"/>
    </row>
    <row r="40" spans="1:7" x14ac:dyDescent="0.3">
      <c r="A40" s="112" t="s">
        <v>19</v>
      </c>
      <c r="B40" s="16" t="s">
        <v>11</v>
      </c>
      <c r="C40" s="17" t="s">
        <v>268</v>
      </c>
      <c r="D40" s="17" t="s">
        <v>332</v>
      </c>
      <c r="E40" s="17" t="s">
        <v>14</v>
      </c>
    </row>
    <row r="41" spans="1:7" x14ac:dyDescent="0.3">
      <c r="A41" s="113"/>
      <c r="B41" s="20" t="s">
        <v>15</v>
      </c>
      <c r="C41" s="21">
        <v>-5.0886191207415998E-2</v>
      </c>
      <c r="D41" s="21">
        <v>-4.0056087495966564E-3</v>
      </c>
      <c r="E41" s="22"/>
      <c r="F41" s="34" t="s">
        <v>105</v>
      </c>
      <c r="G41" s="34" t="s">
        <v>105</v>
      </c>
    </row>
    <row r="42" spans="1:7" x14ac:dyDescent="0.3">
      <c r="A42" s="112" t="s">
        <v>22</v>
      </c>
      <c r="B42" s="16" t="s">
        <v>11</v>
      </c>
      <c r="C42" s="17" t="s">
        <v>47</v>
      </c>
      <c r="D42" s="17" t="s">
        <v>386</v>
      </c>
      <c r="E42" s="17" t="s">
        <v>14</v>
      </c>
    </row>
    <row r="43" spans="1:7" x14ac:dyDescent="0.3">
      <c r="A43" s="113"/>
      <c r="B43" s="20" t="s">
        <v>15</v>
      </c>
      <c r="C43" s="21">
        <v>0.24686012108449584</v>
      </c>
      <c r="D43" s="21">
        <v>7.8413893966054804E-2</v>
      </c>
      <c r="E43" s="22"/>
    </row>
    <row r="44" spans="1:7" ht="37.5" customHeight="1" x14ac:dyDescent="0.3">
      <c r="A44" s="87" t="s">
        <v>25</v>
      </c>
      <c r="B44" s="87"/>
      <c r="C44" s="87"/>
      <c r="D44" s="87"/>
      <c r="E44" s="87"/>
    </row>
    <row r="45" spans="1:7" x14ac:dyDescent="0.3">
      <c r="A45" s="5" t="s">
        <v>26</v>
      </c>
    </row>
    <row r="46" spans="1:7" x14ac:dyDescent="0.3">
      <c r="A46" s="5" t="s">
        <v>49</v>
      </c>
    </row>
    <row r="47" spans="1:7" x14ac:dyDescent="0.3">
      <c r="A47" s="5" t="s">
        <v>233</v>
      </c>
    </row>
    <row r="48" spans="1:7" x14ac:dyDescent="0.3">
      <c r="A48" s="5" t="s">
        <v>333</v>
      </c>
    </row>
    <row r="49" spans="1:6" x14ac:dyDescent="0.3">
      <c r="A49" s="118" t="s">
        <v>51</v>
      </c>
      <c r="B49" s="118"/>
      <c r="C49" s="118"/>
      <c r="D49" s="118"/>
      <c r="E49" s="45"/>
    </row>
    <row r="50" spans="1:6" x14ac:dyDescent="0.3">
      <c r="A50" s="88" t="s">
        <v>31</v>
      </c>
      <c r="B50" s="89"/>
      <c r="C50" s="89"/>
      <c r="D50" s="90"/>
      <c r="E50" s="28" t="b">
        <v>1</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43368</v>
      </c>
      <c r="C53" s="24">
        <v>45195</v>
      </c>
      <c r="D53" s="25">
        <v>0.11734905405888625</v>
      </c>
      <c r="E53" s="32">
        <v>3</v>
      </c>
      <c r="F53" s="34" t="s">
        <v>105</v>
      </c>
    </row>
    <row r="54" spans="1:6" x14ac:dyDescent="0.3">
      <c r="A54" s="31" t="s">
        <v>37</v>
      </c>
      <c r="B54" s="24">
        <v>43340</v>
      </c>
      <c r="C54" s="24">
        <v>45167</v>
      </c>
      <c r="D54" s="25">
        <v>0.11750765708116896</v>
      </c>
      <c r="E54" s="32">
        <v>3</v>
      </c>
    </row>
    <row r="55" spans="1:6" x14ac:dyDescent="0.3">
      <c r="A55" s="23" t="s">
        <v>38</v>
      </c>
      <c r="B55" s="24">
        <v>43305</v>
      </c>
      <c r="C55" s="24">
        <v>45132</v>
      </c>
      <c r="D55" s="25">
        <v>0.11760284817454397</v>
      </c>
      <c r="E55" s="32">
        <v>3</v>
      </c>
    </row>
    <row r="56" spans="1:6" x14ac:dyDescent="0.3">
      <c r="A56" s="23" t="s">
        <v>39</v>
      </c>
      <c r="B56" s="24">
        <v>43277</v>
      </c>
      <c r="C56" s="24">
        <v>45104</v>
      </c>
      <c r="D56" s="25">
        <v>0.11764225529940311</v>
      </c>
      <c r="E56" s="32">
        <v>3</v>
      </c>
    </row>
    <row r="57" spans="1:6" x14ac:dyDescent="0.3">
      <c r="A57" s="23" t="s">
        <v>40</v>
      </c>
      <c r="B57" s="24">
        <v>43249</v>
      </c>
      <c r="C57" s="24">
        <v>45076</v>
      </c>
      <c r="D57" s="25">
        <v>0.11765717004728236</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116" t="s">
        <v>7</v>
      </c>
      <c r="B63" s="9" t="s">
        <v>8</v>
      </c>
      <c r="C63" s="10"/>
      <c r="D63" s="11"/>
      <c r="E63" s="11"/>
    </row>
    <row r="64" spans="1:6" x14ac:dyDescent="0.3">
      <c r="A64" s="117"/>
      <c r="B64" s="13" t="s">
        <v>9</v>
      </c>
      <c r="C64" s="14"/>
      <c r="D64" s="15"/>
      <c r="E64" s="15"/>
    </row>
    <row r="65" spans="1:7" x14ac:dyDescent="0.3">
      <c r="A65" s="112" t="s">
        <v>10</v>
      </c>
      <c r="B65" s="16" t="s">
        <v>11</v>
      </c>
      <c r="C65" s="17" t="s">
        <v>52</v>
      </c>
      <c r="D65" s="18" t="s">
        <v>53</v>
      </c>
      <c r="E65" s="17" t="s">
        <v>14</v>
      </c>
    </row>
    <row r="66" spans="1:7" x14ac:dyDescent="0.3">
      <c r="A66" s="113"/>
      <c r="B66" s="20" t="s">
        <v>15</v>
      </c>
      <c r="C66" s="21">
        <v>-0.72840201042967545</v>
      </c>
      <c r="D66" s="21">
        <v>-0.31409539431483868</v>
      </c>
      <c r="E66" s="22"/>
    </row>
    <row r="67" spans="1:7" x14ac:dyDescent="0.3">
      <c r="A67" s="112" t="s">
        <v>16</v>
      </c>
      <c r="B67" s="16" t="s">
        <v>11</v>
      </c>
      <c r="C67" s="17" t="s">
        <v>54</v>
      </c>
      <c r="D67" s="17" t="s">
        <v>55</v>
      </c>
      <c r="E67" s="17" t="s">
        <v>14</v>
      </c>
    </row>
    <row r="68" spans="1:7" x14ac:dyDescent="0.3">
      <c r="A68" s="113"/>
      <c r="B68" s="20" t="s">
        <v>15</v>
      </c>
      <c r="C68" s="21">
        <v>-0.26436082210035372</v>
      </c>
      <c r="D68" s="21">
        <v>-8.9988529727498157E-2</v>
      </c>
      <c r="E68" s="22"/>
    </row>
    <row r="69" spans="1:7" x14ac:dyDescent="0.3">
      <c r="A69" s="112" t="s">
        <v>19</v>
      </c>
      <c r="B69" s="16" t="s">
        <v>11</v>
      </c>
      <c r="C69" s="17" t="s">
        <v>373</v>
      </c>
      <c r="D69" s="17" t="s">
        <v>515</v>
      </c>
      <c r="E69" s="17" t="s">
        <v>14</v>
      </c>
    </row>
    <row r="70" spans="1:7" x14ac:dyDescent="0.3">
      <c r="A70" s="113"/>
      <c r="B70" s="20" t="s">
        <v>15</v>
      </c>
      <c r="C70" s="21">
        <v>-6.7944820565029151E-2</v>
      </c>
      <c r="D70" s="21">
        <v>5.9513614346986543E-3</v>
      </c>
      <c r="E70" s="22"/>
      <c r="F70" s="34" t="s">
        <v>105</v>
      </c>
      <c r="G70" s="34" t="s">
        <v>105</v>
      </c>
    </row>
    <row r="71" spans="1:7" x14ac:dyDescent="0.3">
      <c r="A71" s="112" t="s">
        <v>22</v>
      </c>
      <c r="B71" s="16" t="s">
        <v>11</v>
      </c>
      <c r="C71" s="17" t="s">
        <v>57</v>
      </c>
      <c r="D71" s="17" t="s">
        <v>335</v>
      </c>
      <c r="E71" s="17" t="s">
        <v>14</v>
      </c>
    </row>
    <row r="72" spans="1:7" x14ac:dyDescent="0.3">
      <c r="A72" s="113"/>
      <c r="B72" s="20" t="s">
        <v>15</v>
      </c>
      <c r="C72" s="21">
        <v>0.20672817384674036</v>
      </c>
      <c r="D72" s="21">
        <v>6.858003677855895E-2</v>
      </c>
      <c r="E72" s="22"/>
    </row>
    <row r="73" spans="1:7" ht="34.5" customHeight="1" x14ac:dyDescent="0.3">
      <c r="A73" s="87" t="s">
        <v>25</v>
      </c>
      <c r="B73" s="87"/>
      <c r="C73" s="87"/>
      <c r="D73" s="87"/>
      <c r="E73" s="87"/>
    </row>
    <row r="74" spans="1:7" x14ac:dyDescent="0.3">
      <c r="A74" s="5" t="s">
        <v>26</v>
      </c>
    </row>
    <row r="75" spans="1:7" x14ac:dyDescent="0.3">
      <c r="A75" s="5" t="s">
        <v>49</v>
      </c>
    </row>
    <row r="76" spans="1:7" x14ac:dyDescent="0.3">
      <c r="A76" s="5" t="s">
        <v>516</v>
      </c>
    </row>
    <row r="77" spans="1:7" x14ac:dyDescent="0.3">
      <c r="A77" s="5" t="s">
        <v>333</v>
      </c>
    </row>
    <row r="78" spans="1:7" x14ac:dyDescent="0.3">
      <c r="A78" s="5" t="s">
        <v>51</v>
      </c>
    </row>
    <row r="79" spans="1:7" x14ac:dyDescent="0.3">
      <c r="A79" s="88" t="s">
        <v>31</v>
      </c>
      <c r="B79" s="89"/>
      <c r="C79" s="89"/>
      <c r="D79" s="90"/>
      <c r="E79" s="28" t="b">
        <v>1</v>
      </c>
    </row>
    <row r="80" spans="1:7" x14ac:dyDescent="0.3">
      <c r="A80" s="91" t="s">
        <v>32</v>
      </c>
      <c r="B80" s="91"/>
      <c r="C80" s="91"/>
      <c r="D80" s="91"/>
      <c r="E80" s="91"/>
    </row>
    <row r="81" spans="1:6" x14ac:dyDescent="0.3">
      <c r="A81" s="29" t="s">
        <v>33</v>
      </c>
      <c r="B81" s="29" t="s">
        <v>34</v>
      </c>
      <c r="C81" s="29" t="s">
        <v>35</v>
      </c>
      <c r="D81" s="30" t="s">
        <v>0</v>
      </c>
      <c r="E81" s="30" t="s">
        <v>1</v>
      </c>
    </row>
    <row r="82" spans="1:6" x14ac:dyDescent="0.3">
      <c r="A82" s="31" t="s">
        <v>36</v>
      </c>
      <c r="B82" s="24">
        <v>43368</v>
      </c>
      <c r="C82" s="24">
        <v>45195</v>
      </c>
      <c r="D82" s="25">
        <v>0.11407849272393653</v>
      </c>
      <c r="E82" s="32">
        <v>3</v>
      </c>
      <c r="F82" s="34" t="s">
        <v>105</v>
      </c>
    </row>
    <row r="83" spans="1:6" x14ac:dyDescent="0.3">
      <c r="A83" s="31" t="s">
        <v>37</v>
      </c>
      <c r="B83" s="24">
        <v>43340</v>
      </c>
      <c r="C83" s="24">
        <v>45167</v>
      </c>
      <c r="D83" s="25">
        <v>0.11413537809126126</v>
      </c>
      <c r="E83" s="32">
        <v>3</v>
      </c>
    </row>
    <row r="84" spans="1:6" x14ac:dyDescent="0.3">
      <c r="A84" s="23" t="s">
        <v>38</v>
      </c>
      <c r="B84" s="24">
        <v>43305</v>
      </c>
      <c r="C84" s="24">
        <v>45132</v>
      </c>
      <c r="D84" s="25">
        <v>0.11406064916163744</v>
      </c>
      <c r="E84" s="32">
        <v>3</v>
      </c>
    </row>
    <row r="85" spans="1:6" x14ac:dyDescent="0.3">
      <c r="A85" s="23" t="s">
        <v>39</v>
      </c>
      <c r="B85" s="24">
        <v>43277</v>
      </c>
      <c r="C85" s="24">
        <v>45104</v>
      </c>
      <c r="D85" s="25">
        <v>0.1138623836242954</v>
      </c>
      <c r="E85" s="32">
        <v>3</v>
      </c>
    </row>
    <row r="86" spans="1:6" x14ac:dyDescent="0.3">
      <c r="A86" s="23" t="s">
        <v>40</v>
      </c>
      <c r="B86" s="24">
        <v>43249</v>
      </c>
      <c r="C86" s="24">
        <v>45076</v>
      </c>
      <c r="D86" s="25">
        <v>0.11382323239092539</v>
      </c>
      <c r="E86" s="32">
        <v>3</v>
      </c>
    </row>
    <row r="88" spans="1:6" x14ac:dyDescent="0.3">
      <c r="A88" s="92" t="s">
        <v>73</v>
      </c>
      <c r="B88" s="93"/>
      <c r="C88" s="93"/>
      <c r="D88" s="93"/>
      <c r="E88" s="93"/>
    </row>
    <row r="89" spans="1:6" x14ac:dyDescent="0.3">
      <c r="A89" s="1" t="s">
        <v>2</v>
      </c>
      <c r="B89" s="2"/>
      <c r="C89" s="94" t="s">
        <v>3</v>
      </c>
      <c r="D89" s="94" t="s">
        <v>4</v>
      </c>
      <c r="E89" s="94"/>
    </row>
    <row r="90" spans="1:6" x14ac:dyDescent="0.3">
      <c r="A90" s="3" t="s">
        <v>5</v>
      </c>
      <c r="B90" s="4"/>
      <c r="C90" s="95"/>
      <c r="D90" s="95"/>
      <c r="E90" s="95"/>
    </row>
    <row r="91" spans="1:6" x14ac:dyDescent="0.3">
      <c r="A91" s="6" t="s">
        <v>6</v>
      </c>
      <c r="B91" s="7"/>
      <c r="C91" s="96"/>
      <c r="D91" s="96"/>
      <c r="E91" s="96"/>
    </row>
    <row r="92" spans="1:6" x14ac:dyDescent="0.3">
      <c r="A92" s="116" t="s">
        <v>7</v>
      </c>
      <c r="B92" s="9" t="s">
        <v>8</v>
      </c>
      <c r="C92" s="10"/>
      <c r="D92" s="11"/>
      <c r="E92" s="11"/>
    </row>
    <row r="93" spans="1:6" x14ac:dyDescent="0.3">
      <c r="A93" s="117"/>
      <c r="B93" s="13" t="s">
        <v>9</v>
      </c>
      <c r="C93" s="14"/>
      <c r="D93" s="15"/>
      <c r="E93" s="15"/>
    </row>
    <row r="94" spans="1:6" x14ac:dyDescent="0.3">
      <c r="A94" s="112" t="s">
        <v>10</v>
      </c>
      <c r="B94" s="16" t="s">
        <v>11</v>
      </c>
      <c r="C94" s="17" t="s">
        <v>418</v>
      </c>
      <c r="D94" s="18" t="s">
        <v>238</v>
      </c>
      <c r="E94" s="17" t="s">
        <v>14</v>
      </c>
    </row>
    <row r="95" spans="1:6" x14ac:dyDescent="0.3">
      <c r="A95" s="113"/>
      <c r="B95" s="20" t="s">
        <v>15</v>
      </c>
      <c r="C95" s="21">
        <v>-0.70968686628273248</v>
      </c>
      <c r="D95" s="21">
        <v>-0.29897913010422983</v>
      </c>
      <c r="E95" s="22"/>
    </row>
    <row r="96" spans="1:6" x14ac:dyDescent="0.3">
      <c r="A96" s="112" t="s">
        <v>16</v>
      </c>
      <c r="B96" s="16" t="s">
        <v>11</v>
      </c>
      <c r="C96" s="17" t="s">
        <v>66</v>
      </c>
      <c r="D96" s="17" t="s">
        <v>67</v>
      </c>
      <c r="E96" s="17" t="s">
        <v>14</v>
      </c>
    </row>
    <row r="97" spans="1:7" x14ac:dyDescent="0.3">
      <c r="A97" s="113"/>
      <c r="B97" s="20" t="s">
        <v>15</v>
      </c>
      <c r="C97" s="21">
        <v>-0.24374975995272918</v>
      </c>
      <c r="D97" s="21">
        <v>-9.3622915536350937E-2</v>
      </c>
      <c r="E97" s="22"/>
    </row>
    <row r="98" spans="1:7" x14ac:dyDescent="0.3">
      <c r="A98" s="112" t="s">
        <v>19</v>
      </c>
      <c r="B98" s="16" t="s">
        <v>11</v>
      </c>
      <c r="C98" s="17" t="s">
        <v>496</v>
      </c>
      <c r="D98" s="17" t="s">
        <v>310</v>
      </c>
      <c r="E98" s="17" t="s">
        <v>14</v>
      </c>
    </row>
    <row r="99" spans="1:7" x14ac:dyDescent="0.3">
      <c r="A99" s="113"/>
      <c r="B99" s="20" t="s">
        <v>15</v>
      </c>
      <c r="C99" s="21">
        <v>-6.0775152122151122E-2</v>
      </c>
      <c r="D99" s="21">
        <v>-6.2664605132974893E-3</v>
      </c>
      <c r="E99" s="22"/>
      <c r="F99" s="34" t="s">
        <v>105</v>
      </c>
      <c r="G99" s="34" t="s">
        <v>105</v>
      </c>
    </row>
    <row r="100" spans="1:7" x14ac:dyDescent="0.3">
      <c r="A100" s="112" t="s">
        <v>22</v>
      </c>
      <c r="B100" s="16" t="s">
        <v>11</v>
      </c>
      <c r="C100" s="17" t="s">
        <v>70</v>
      </c>
      <c r="D100" s="17" t="s">
        <v>337</v>
      </c>
      <c r="E100" s="17" t="s">
        <v>14</v>
      </c>
    </row>
    <row r="101" spans="1:7" x14ac:dyDescent="0.3">
      <c r="A101" s="113"/>
      <c r="B101" s="20" t="s">
        <v>15</v>
      </c>
      <c r="C101" s="21">
        <v>0.26924092019120827</v>
      </c>
      <c r="D101" s="21">
        <v>7.8081742296484125E-2</v>
      </c>
      <c r="E101" s="22"/>
    </row>
    <row r="102" spans="1:7" ht="38.25" customHeight="1" x14ac:dyDescent="0.3">
      <c r="A102" s="87" t="s">
        <v>25</v>
      </c>
      <c r="B102" s="87"/>
      <c r="C102" s="87"/>
      <c r="D102" s="87"/>
      <c r="E102" s="87"/>
    </row>
    <row r="103" spans="1:7" x14ac:dyDescent="0.3">
      <c r="A103" s="5" t="s">
        <v>26</v>
      </c>
    </row>
    <row r="104" spans="1:7" x14ac:dyDescent="0.3">
      <c r="A104" s="5" t="s">
        <v>49</v>
      </c>
    </row>
    <row r="105" spans="1:7" x14ac:dyDescent="0.3">
      <c r="A105" s="5" t="s">
        <v>517</v>
      </c>
    </row>
    <row r="106" spans="1:7" x14ac:dyDescent="0.3">
      <c r="A106" s="5" t="s">
        <v>333</v>
      </c>
    </row>
    <row r="107" spans="1:7" ht="25.5" customHeight="1" x14ac:dyDescent="0.3">
      <c r="A107" s="108" t="s">
        <v>30</v>
      </c>
      <c r="B107" s="108"/>
      <c r="C107" s="108"/>
      <c r="D107" s="108"/>
      <c r="E107" s="108"/>
    </row>
    <row r="108" spans="1:7" x14ac:dyDescent="0.3">
      <c r="A108" s="88" t="s">
        <v>31</v>
      </c>
      <c r="B108" s="89"/>
      <c r="C108" s="89"/>
      <c r="D108" s="90"/>
      <c r="E108" s="28" t="b">
        <v>1</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43368</v>
      </c>
      <c r="C111" s="24">
        <v>45195</v>
      </c>
      <c r="D111" s="25">
        <v>0.10822089746298685</v>
      </c>
      <c r="E111" s="32">
        <v>3</v>
      </c>
      <c r="F111" s="34" t="s">
        <v>105</v>
      </c>
    </row>
    <row r="112" spans="1:7" x14ac:dyDescent="0.3">
      <c r="A112" s="31" t="s">
        <v>37</v>
      </c>
      <c r="B112" s="24">
        <v>43340</v>
      </c>
      <c r="C112" s="24">
        <v>45167</v>
      </c>
      <c r="D112" s="25">
        <v>0.10833189852432579</v>
      </c>
      <c r="E112" s="32">
        <v>3</v>
      </c>
    </row>
    <row r="113" spans="1:7" x14ac:dyDescent="0.3">
      <c r="A113" s="23" t="s">
        <v>38</v>
      </c>
      <c r="B113" s="24">
        <v>43305</v>
      </c>
      <c r="C113" s="24">
        <v>45132</v>
      </c>
      <c r="D113" s="25">
        <v>0.10838636450342458</v>
      </c>
      <c r="E113" s="32">
        <v>3</v>
      </c>
    </row>
    <row r="114" spans="1:7" x14ac:dyDescent="0.3">
      <c r="A114" s="23" t="s">
        <v>39</v>
      </c>
      <c r="B114" s="24">
        <v>43277</v>
      </c>
      <c r="C114" s="24">
        <v>45104</v>
      </c>
      <c r="D114" s="25">
        <v>0.10828622887516198</v>
      </c>
      <c r="E114" s="32">
        <v>3</v>
      </c>
    </row>
    <row r="115" spans="1:7" x14ac:dyDescent="0.3">
      <c r="A115" s="23" t="s">
        <v>40</v>
      </c>
      <c r="B115" s="24">
        <v>43249</v>
      </c>
      <c r="C115" s="24">
        <v>45076</v>
      </c>
      <c r="D115" s="25">
        <v>0.10829560181982711</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116" t="s">
        <v>7</v>
      </c>
      <c r="B121" s="9" t="s">
        <v>76</v>
      </c>
      <c r="C121" s="10"/>
      <c r="D121" s="11"/>
      <c r="E121" s="11"/>
    </row>
    <row r="122" spans="1:7" x14ac:dyDescent="0.3">
      <c r="A122" s="117"/>
      <c r="B122" s="13" t="s">
        <v>9</v>
      </c>
      <c r="C122" s="14"/>
      <c r="D122" s="15"/>
      <c r="E122" s="15"/>
    </row>
    <row r="123" spans="1:7" x14ac:dyDescent="0.3">
      <c r="A123" s="112" t="s">
        <v>10</v>
      </c>
      <c r="B123" s="16" t="s">
        <v>11</v>
      </c>
      <c r="C123" s="17" t="s">
        <v>451</v>
      </c>
      <c r="D123" s="18" t="s">
        <v>78</v>
      </c>
      <c r="E123" s="17" t="s">
        <v>14</v>
      </c>
    </row>
    <row r="124" spans="1:7" x14ac:dyDescent="0.3">
      <c r="A124" s="113"/>
      <c r="B124" s="20" t="s">
        <v>15</v>
      </c>
      <c r="C124" s="21">
        <v>-0.69714692297729741</v>
      </c>
      <c r="D124" s="21">
        <v>-0.26209751274023363</v>
      </c>
      <c r="E124" s="22"/>
    </row>
    <row r="125" spans="1:7" x14ac:dyDescent="0.3">
      <c r="A125" s="112" t="s">
        <v>16</v>
      </c>
      <c r="B125" s="16" t="s">
        <v>11</v>
      </c>
      <c r="C125" s="17" t="s">
        <v>79</v>
      </c>
      <c r="D125" s="17" t="s">
        <v>80</v>
      </c>
      <c r="E125" s="17" t="s">
        <v>14</v>
      </c>
    </row>
    <row r="126" spans="1:7" x14ac:dyDescent="0.3">
      <c r="A126" s="113"/>
      <c r="B126" s="20" t="s">
        <v>15</v>
      </c>
      <c r="C126" s="21">
        <v>-0.30515803861267721</v>
      </c>
      <c r="D126" s="21">
        <v>-5.4651640399221102E-2</v>
      </c>
      <c r="E126" s="22"/>
    </row>
    <row r="127" spans="1:7" x14ac:dyDescent="0.3">
      <c r="A127" s="112" t="s">
        <v>19</v>
      </c>
      <c r="B127" s="16" t="s">
        <v>11</v>
      </c>
      <c r="C127" s="17" t="s">
        <v>411</v>
      </c>
      <c r="D127" s="17" t="s">
        <v>419</v>
      </c>
      <c r="E127" s="17" t="s">
        <v>14</v>
      </c>
    </row>
    <row r="128" spans="1:7" x14ac:dyDescent="0.3">
      <c r="A128" s="113"/>
      <c r="B128" s="20" t="s">
        <v>15</v>
      </c>
      <c r="C128" s="21">
        <v>-2.8259228187919705E-2</v>
      </c>
      <c r="D128" s="21">
        <v>2.2422682950456796E-2</v>
      </c>
      <c r="E128" s="22"/>
      <c r="F128" s="34" t="s">
        <v>105</v>
      </c>
      <c r="G128" s="34" t="s">
        <v>105</v>
      </c>
    </row>
    <row r="129" spans="1:6" x14ac:dyDescent="0.3">
      <c r="A129" s="112" t="s">
        <v>22</v>
      </c>
      <c r="B129" s="16" t="s">
        <v>11</v>
      </c>
      <c r="C129" s="17" t="s">
        <v>83</v>
      </c>
      <c r="D129" s="17" t="s">
        <v>475</v>
      </c>
      <c r="E129" s="17" t="s">
        <v>14</v>
      </c>
    </row>
    <row r="130" spans="1:6" x14ac:dyDescent="0.3">
      <c r="A130" s="113"/>
      <c r="B130" s="20" t="s">
        <v>15</v>
      </c>
      <c r="C130" s="21">
        <v>0.46830915457728883</v>
      </c>
      <c r="D130" s="21">
        <v>6.0641037421326871E-2</v>
      </c>
      <c r="E130" s="22"/>
    </row>
    <row r="131" spans="1:6" ht="34.5" customHeight="1" x14ac:dyDescent="0.3">
      <c r="A131" s="87" t="s">
        <v>25</v>
      </c>
      <c r="B131" s="87"/>
      <c r="C131" s="87"/>
      <c r="D131" s="87"/>
      <c r="E131" s="87"/>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43368</v>
      </c>
      <c r="C140" s="24">
        <v>45188</v>
      </c>
      <c r="D140" s="25">
        <v>0.18330109666677755</v>
      </c>
      <c r="E140" s="32">
        <v>4</v>
      </c>
      <c r="F140" s="34" t="s">
        <v>105</v>
      </c>
    </row>
    <row r="141" spans="1:6" x14ac:dyDescent="0.3">
      <c r="A141" s="31" t="s">
        <v>37</v>
      </c>
      <c r="B141" s="24">
        <v>43340</v>
      </c>
      <c r="C141" s="24">
        <v>45160</v>
      </c>
      <c r="D141" s="25">
        <v>0.18422629387084202</v>
      </c>
      <c r="E141" s="32">
        <v>4</v>
      </c>
    </row>
    <row r="142" spans="1:6" x14ac:dyDescent="0.3">
      <c r="A142" s="23" t="s">
        <v>38</v>
      </c>
      <c r="B142" s="24">
        <v>43312</v>
      </c>
      <c r="C142" s="24">
        <v>45132</v>
      </c>
      <c r="D142" s="25">
        <v>0.18405692621383193</v>
      </c>
      <c r="E142" s="32">
        <v>4</v>
      </c>
    </row>
    <row r="143" spans="1:6" x14ac:dyDescent="0.3">
      <c r="A143" s="23" t="s">
        <v>39</v>
      </c>
      <c r="B143" s="24">
        <v>43284</v>
      </c>
      <c r="C143" s="24">
        <v>45104</v>
      </c>
      <c r="D143" s="25">
        <v>0.18380590479572176</v>
      </c>
      <c r="E143" s="32">
        <v>4</v>
      </c>
    </row>
    <row r="144" spans="1:6" x14ac:dyDescent="0.3">
      <c r="A144" s="23" t="s">
        <v>40</v>
      </c>
      <c r="B144" s="24">
        <v>43256</v>
      </c>
      <c r="C144" s="24">
        <v>45076</v>
      </c>
      <c r="D144" s="25">
        <v>0.18391480678555339</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116" t="s">
        <v>7</v>
      </c>
      <c r="B150" s="9" t="s">
        <v>8</v>
      </c>
      <c r="C150" s="10"/>
      <c r="D150" s="11"/>
      <c r="E150" s="11"/>
    </row>
    <row r="151" spans="1:7" x14ac:dyDescent="0.3">
      <c r="A151" s="117"/>
      <c r="B151" s="13" t="s">
        <v>9</v>
      </c>
      <c r="C151" s="14"/>
      <c r="D151" s="15"/>
      <c r="E151" s="15"/>
    </row>
    <row r="152" spans="1:7" x14ac:dyDescent="0.3">
      <c r="A152" s="112" t="s">
        <v>10</v>
      </c>
      <c r="B152" s="16" t="s">
        <v>11</v>
      </c>
      <c r="C152" s="17" t="s">
        <v>164</v>
      </c>
      <c r="D152" s="18" t="s">
        <v>88</v>
      </c>
      <c r="E152" s="17" t="s">
        <v>14</v>
      </c>
    </row>
    <row r="153" spans="1:7" x14ac:dyDescent="0.3">
      <c r="A153" s="113"/>
      <c r="B153" s="20" t="s">
        <v>15</v>
      </c>
      <c r="C153" s="21">
        <v>-0.72952364981517781</v>
      </c>
      <c r="D153" s="21">
        <v>-0.32261674934080542</v>
      </c>
      <c r="E153" s="22"/>
    </row>
    <row r="154" spans="1:7" x14ac:dyDescent="0.3">
      <c r="A154" s="112" t="s">
        <v>16</v>
      </c>
      <c r="B154" s="16" t="s">
        <v>11</v>
      </c>
      <c r="C154" s="17" t="s">
        <v>89</v>
      </c>
      <c r="D154" s="17" t="s">
        <v>79</v>
      </c>
      <c r="E154" s="17" t="s">
        <v>14</v>
      </c>
    </row>
    <row r="155" spans="1:7" x14ac:dyDescent="0.3">
      <c r="A155" s="113"/>
      <c r="B155" s="20" t="s">
        <v>15</v>
      </c>
      <c r="C155" s="21">
        <v>-0.27369232450942749</v>
      </c>
      <c r="D155" s="21">
        <v>-0.1140908038913655</v>
      </c>
      <c r="E155" s="22"/>
    </row>
    <row r="156" spans="1:7" x14ac:dyDescent="0.3">
      <c r="A156" s="112" t="s">
        <v>19</v>
      </c>
      <c r="B156" s="16" t="s">
        <v>11</v>
      </c>
      <c r="C156" s="17" t="s">
        <v>334</v>
      </c>
      <c r="D156" s="17" t="s">
        <v>251</v>
      </c>
      <c r="E156" s="17" t="s">
        <v>14</v>
      </c>
    </row>
    <row r="157" spans="1:7" x14ac:dyDescent="0.3">
      <c r="A157" s="113"/>
      <c r="B157" s="20" t="s">
        <v>15</v>
      </c>
      <c r="C157" s="21">
        <v>-6.2709510237319743E-2</v>
      </c>
      <c r="D157" s="21">
        <v>2.6014019496058971E-3</v>
      </c>
      <c r="E157" s="22"/>
      <c r="F157" s="34" t="s">
        <v>105</v>
      </c>
      <c r="G157" s="34" t="s">
        <v>105</v>
      </c>
    </row>
    <row r="158" spans="1:7" x14ac:dyDescent="0.3">
      <c r="A158" s="112" t="s">
        <v>22</v>
      </c>
      <c r="B158" s="16" t="s">
        <v>11</v>
      </c>
      <c r="C158" s="17" t="s">
        <v>90</v>
      </c>
      <c r="D158" s="17" t="s">
        <v>340</v>
      </c>
      <c r="E158" s="17" t="s">
        <v>14</v>
      </c>
    </row>
    <row r="159" spans="1:7" x14ac:dyDescent="0.3">
      <c r="A159" s="113"/>
      <c r="B159" s="20" t="s">
        <v>15</v>
      </c>
      <c r="C159" s="21">
        <v>0.29521826354717895</v>
      </c>
      <c r="D159" s="21">
        <v>9.5682802272992085E-2</v>
      </c>
      <c r="E159" s="22"/>
    </row>
    <row r="160" spans="1:7" ht="37.5" customHeight="1" x14ac:dyDescent="0.3">
      <c r="A160" s="87" t="s">
        <v>25</v>
      </c>
      <c r="B160" s="87"/>
      <c r="C160" s="87"/>
      <c r="D160" s="87"/>
      <c r="E160" s="87"/>
    </row>
    <row r="161" spans="1:6" x14ac:dyDescent="0.3">
      <c r="A161" s="5" t="s">
        <v>26</v>
      </c>
    </row>
    <row r="162" spans="1:6" x14ac:dyDescent="0.3">
      <c r="A162" s="5" t="s">
        <v>49</v>
      </c>
    </row>
    <row r="163" spans="1:6" x14ac:dyDescent="0.3">
      <c r="A163" s="5" t="s">
        <v>178</v>
      </c>
    </row>
    <row r="164" spans="1:6" x14ac:dyDescent="0.3">
      <c r="A164" s="5" t="s">
        <v>333</v>
      </c>
    </row>
    <row r="165" spans="1:6" ht="23.25" customHeight="1" x14ac:dyDescent="0.3">
      <c r="A165" s="108" t="s">
        <v>30</v>
      </c>
      <c r="B165" s="108"/>
      <c r="C165" s="108"/>
      <c r="D165" s="108"/>
      <c r="E165" s="108"/>
    </row>
    <row r="166" spans="1:6" x14ac:dyDescent="0.3">
      <c r="A166" s="88" t="s">
        <v>31</v>
      </c>
      <c r="B166" s="89"/>
      <c r="C166" s="89"/>
      <c r="D166" s="90"/>
      <c r="E166" s="28" t="b">
        <v>1</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43368</v>
      </c>
      <c r="C169" s="24">
        <v>45195</v>
      </c>
      <c r="D169" s="25">
        <v>0.127520328940254</v>
      </c>
      <c r="E169" s="32">
        <v>4</v>
      </c>
      <c r="F169" s="34" t="s">
        <v>105</v>
      </c>
    </row>
    <row r="170" spans="1:6" x14ac:dyDescent="0.3">
      <c r="A170" s="31" t="s">
        <v>37</v>
      </c>
      <c r="B170" s="24">
        <v>43340</v>
      </c>
      <c r="C170" s="24">
        <v>45167</v>
      </c>
      <c r="D170" s="25">
        <v>0.12768209538736425</v>
      </c>
      <c r="E170" s="32">
        <v>4</v>
      </c>
    </row>
    <row r="171" spans="1:6" x14ac:dyDescent="0.3">
      <c r="A171" s="23" t="s">
        <v>38</v>
      </c>
      <c r="B171" s="24">
        <v>43305</v>
      </c>
      <c r="C171" s="24">
        <v>45132</v>
      </c>
      <c r="D171" s="25">
        <v>0.1277067463940823</v>
      </c>
      <c r="E171" s="32">
        <v>4</v>
      </c>
    </row>
    <row r="172" spans="1:6" x14ac:dyDescent="0.3">
      <c r="A172" s="23" t="s">
        <v>39</v>
      </c>
      <c r="B172" s="24">
        <v>43277</v>
      </c>
      <c r="C172" s="24">
        <v>45104</v>
      </c>
      <c r="D172" s="25">
        <v>0.12763165211067548</v>
      </c>
      <c r="E172" s="32">
        <v>4</v>
      </c>
    </row>
    <row r="173" spans="1:6" x14ac:dyDescent="0.3">
      <c r="A173" s="23" t="s">
        <v>40</v>
      </c>
      <c r="B173" s="24">
        <v>43249</v>
      </c>
      <c r="C173" s="24">
        <v>45076</v>
      </c>
      <c r="D173" s="25">
        <v>0.1276928285499504</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116" t="s">
        <v>7</v>
      </c>
      <c r="B179" s="9" t="s">
        <v>8</v>
      </c>
      <c r="C179" s="10"/>
      <c r="D179" s="11"/>
      <c r="E179" s="11"/>
    </row>
    <row r="180" spans="1:7" x14ac:dyDescent="0.3">
      <c r="A180" s="117"/>
      <c r="B180" s="13" t="s">
        <v>9</v>
      </c>
      <c r="C180" s="14"/>
      <c r="D180" s="15"/>
      <c r="E180" s="15"/>
    </row>
    <row r="181" spans="1:7" x14ac:dyDescent="0.3">
      <c r="A181" s="112" t="s">
        <v>10</v>
      </c>
      <c r="B181" s="16" t="s">
        <v>11</v>
      </c>
      <c r="C181" s="17" t="s">
        <v>290</v>
      </c>
      <c r="D181" s="18" t="s">
        <v>291</v>
      </c>
      <c r="E181" s="17" t="s">
        <v>14</v>
      </c>
    </row>
    <row r="182" spans="1:7" x14ac:dyDescent="0.3">
      <c r="A182" s="113"/>
      <c r="B182" s="20" t="s">
        <v>15</v>
      </c>
      <c r="C182" s="21">
        <v>-0.39996853196105187</v>
      </c>
      <c r="D182" s="21">
        <v>-0.14412922259360317</v>
      </c>
      <c r="E182" s="22"/>
    </row>
    <row r="183" spans="1:7" x14ac:dyDescent="0.3">
      <c r="A183" s="112" t="s">
        <v>16</v>
      </c>
      <c r="B183" s="16" t="s">
        <v>11</v>
      </c>
      <c r="C183" s="17" t="s">
        <v>292</v>
      </c>
      <c r="D183" s="17" t="s">
        <v>518</v>
      </c>
      <c r="E183" s="17" t="s">
        <v>14</v>
      </c>
    </row>
    <row r="184" spans="1:7" x14ac:dyDescent="0.3">
      <c r="A184" s="113"/>
      <c r="B184" s="20" t="s">
        <v>15</v>
      </c>
      <c r="C184" s="21">
        <v>-0.16148590951500919</v>
      </c>
      <c r="D184" s="21">
        <v>-5.3942284416335307E-2</v>
      </c>
      <c r="E184" s="22"/>
    </row>
    <row r="185" spans="1:7" x14ac:dyDescent="0.3">
      <c r="A185" s="112" t="s">
        <v>19</v>
      </c>
      <c r="B185" s="16" t="s">
        <v>11</v>
      </c>
      <c r="C185" s="17" t="s">
        <v>323</v>
      </c>
      <c r="D185" s="17" t="s">
        <v>361</v>
      </c>
      <c r="E185" s="17" t="s">
        <v>14</v>
      </c>
    </row>
    <row r="186" spans="1:7" x14ac:dyDescent="0.3">
      <c r="A186" s="113"/>
      <c r="B186" s="20" t="s">
        <v>15</v>
      </c>
      <c r="C186" s="21">
        <v>-2.4329376285610493E-2</v>
      </c>
      <c r="D186" s="21">
        <v>7.3816801198263171E-3</v>
      </c>
      <c r="E186" s="22"/>
      <c r="F186" s="34" t="s">
        <v>105</v>
      </c>
      <c r="G186" s="34" t="s">
        <v>105</v>
      </c>
    </row>
    <row r="187" spans="1:7" x14ac:dyDescent="0.3">
      <c r="A187" s="112" t="s">
        <v>22</v>
      </c>
      <c r="B187" s="16" t="s">
        <v>11</v>
      </c>
      <c r="C187" s="17" t="s">
        <v>294</v>
      </c>
      <c r="D187" s="17" t="s">
        <v>295</v>
      </c>
      <c r="E187" s="17" t="s">
        <v>14</v>
      </c>
    </row>
    <row r="188" spans="1:7" x14ac:dyDescent="0.3">
      <c r="A188" s="113"/>
      <c r="B188" s="20" t="s">
        <v>15</v>
      </c>
      <c r="C188" s="21">
        <v>0.1131139022684966</v>
      </c>
      <c r="D188" s="21">
        <v>5.466672843059861E-2</v>
      </c>
      <c r="E188" s="22"/>
    </row>
    <row r="189" spans="1:7" ht="34.5" customHeight="1" x14ac:dyDescent="0.3">
      <c r="A189" s="87" t="s">
        <v>25</v>
      </c>
      <c r="B189" s="87"/>
      <c r="C189" s="87"/>
      <c r="D189" s="87"/>
      <c r="E189" s="87"/>
    </row>
    <row r="190" spans="1:7" x14ac:dyDescent="0.3">
      <c r="A190" s="5" t="s">
        <v>26</v>
      </c>
    </row>
    <row r="191" spans="1:7" x14ac:dyDescent="0.3">
      <c r="A191" s="5" t="s">
        <v>519</v>
      </c>
    </row>
    <row r="192" spans="1:7" x14ac:dyDescent="0.3">
      <c r="A192" s="5" t="s">
        <v>520</v>
      </c>
    </row>
    <row r="193" spans="1:6" x14ac:dyDescent="0.3">
      <c r="A193" s="5" t="s">
        <v>29</v>
      </c>
    </row>
    <row r="194" spans="1:6" ht="27" customHeight="1" x14ac:dyDescent="0.3">
      <c r="A194" s="108" t="s">
        <v>30</v>
      </c>
      <c r="B194" s="108"/>
      <c r="C194" s="108"/>
      <c r="D194" s="108"/>
      <c r="E194" s="108"/>
    </row>
    <row r="195" spans="1:6" x14ac:dyDescent="0.3">
      <c r="A195" s="88" t="s">
        <v>31</v>
      </c>
      <c r="B195" s="89"/>
      <c r="C195" s="89"/>
      <c r="D195" s="90"/>
      <c r="E195" s="28" t="b">
        <v>1</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43732</v>
      </c>
      <c r="C198" s="24">
        <v>45195</v>
      </c>
      <c r="D198" s="25">
        <v>7.0365456490169606E-2</v>
      </c>
      <c r="E198" s="32">
        <v>3</v>
      </c>
      <c r="F198" s="34" t="s">
        <v>105</v>
      </c>
    </row>
    <row r="199" spans="1:6" x14ac:dyDescent="0.3">
      <c r="A199" s="31" t="s">
        <v>37</v>
      </c>
      <c r="B199" s="24">
        <v>43704</v>
      </c>
      <c r="C199" s="24">
        <v>45167</v>
      </c>
      <c r="D199" s="25">
        <v>7.0475845949525592E-2</v>
      </c>
      <c r="E199" s="32">
        <v>3</v>
      </c>
    </row>
    <row r="200" spans="1:6" x14ac:dyDescent="0.3">
      <c r="A200" s="23" t="s">
        <v>38</v>
      </c>
      <c r="B200" s="24">
        <v>43669</v>
      </c>
      <c r="C200" s="24">
        <v>45132</v>
      </c>
      <c r="D200" s="25">
        <v>7.0911240531302266E-2</v>
      </c>
      <c r="E200" s="32">
        <v>3</v>
      </c>
    </row>
    <row r="201" spans="1:6" x14ac:dyDescent="0.3">
      <c r="A201" s="23" t="s">
        <v>39</v>
      </c>
      <c r="B201" s="24">
        <v>43641</v>
      </c>
      <c r="C201" s="24">
        <v>45104</v>
      </c>
      <c r="D201" s="25">
        <v>7.0892423657144085E-2</v>
      </c>
      <c r="E201" s="32">
        <v>3</v>
      </c>
    </row>
    <row r="202" spans="1:6" x14ac:dyDescent="0.3">
      <c r="A202" s="23" t="s">
        <v>40</v>
      </c>
      <c r="B202" s="24">
        <v>43613</v>
      </c>
      <c r="C202" s="24">
        <v>45076</v>
      </c>
      <c r="D202" s="25">
        <v>7.1120168489138352E-2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116" t="s">
        <v>7</v>
      </c>
      <c r="B208" s="9" t="s">
        <v>8</v>
      </c>
      <c r="C208" s="10"/>
      <c r="D208" s="11"/>
      <c r="E208" s="11"/>
    </row>
    <row r="209" spans="1:7" x14ac:dyDescent="0.3">
      <c r="A209" s="117"/>
      <c r="B209" s="13" t="s">
        <v>9</v>
      </c>
      <c r="C209" s="14"/>
      <c r="D209" s="15"/>
      <c r="E209" s="15"/>
    </row>
    <row r="210" spans="1:7" x14ac:dyDescent="0.3">
      <c r="A210" s="112" t="s">
        <v>10</v>
      </c>
      <c r="B210" s="16" t="s">
        <v>11</v>
      </c>
      <c r="C210" s="17" t="s">
        <v>95</v>
      </c>
      <c r="D210" s="18" t="s">
        <v>96</v>
      </c>
      <c r="E210" s="17" t="s">
        <v>14</v>
      </c>
    </row>
    <row r="211" spans="1:7" x14ac:dyDescent="0.3">
      <c r="A211" s="113"/>
      <c r="B211" s="20" t="s">
        <v>15</v>
      </c>
      <c r="C211" s="21">
        <v>-0.81908327060146924</v>
      </c>
      <c r="D211" s="21">
        <v>-0.37229910957536216</v>
      </c>
      <c r="E211" s="22"/>
    </row>
    <row r="212" spans="1:7" x14ac:dyDescent="0.3">
      <c r="A212" s="112" t="s">
        <v>16</v>
      </c>
      <c r="B212" s="16" t="s">
        <v>11</v>
      </c>
      <c r="C212" s="17" t="s">
        <v>97</v>
      </c>
      <c r="D212" s="17" t="s">
        <v>98</v>
      </c>
      <c r="E212" s="17" t="s">
        <v>14</v>
      </c>
    </row>
    <row r="213" spans="1:7" x14ac:dyDescent="0.3">
      <c r="A213" s="113"/>
      <c r="B213" s="20" t="s">
        <v>15</v>
      </c>
      <c r="C213" s="21">
        <v>-0.25622516264378659</v>
      </c>
      <c r="D213" s="21">
        <v>-9.8805965155070896E-2</v>
      </c>
      <c r="E213" s="22"/>
    </row>
    <row r="214" spans="1:7" x14ac:dyDescent="0.3">
      <c r="A214" s="112" t="s">
        <v>19</v>
      </c>
      <c r="B214" s="16" t="s">
        <v>11</v>
      </c>
      <c r="C214" s="17" t="s">
        <v>437</v>
      </c>
      <c r="D214" s="17" t="s">
        <v>521</v>
      </c>
      <c r="E214" s="17" t="s">
        <v>14</v>
      </c>
    </row>
    <row r="215" spans="1:7" x14ac:dyDescent="0.3">
      <c r="A215" s="113"/>
      <c r="B215" s="20" t="s">
        <v>15</v>
      </c>
      <c r="C215" s="21">
        <v>-2.5431716046927844E-2</v>
      </c>
      <c r="D215" s="21">
        <v>1.2757748963182713E-2</v>
      </c>
      <c r="E215" s="22"/>
      <c r="F215" s="34" t="s">
        <v>105</v>
      </c>
      <c r="G215" s="34" t="s">
        <v>105</v>
      </c>
    </row>
    <row r="216" spans="1:7" x14ac:dyDescent="0.3">
      <c r="A216" s="112" t="s">
        <v>22</v>
      </c>
      <c r="B216" s="16" t="s">
        <v>11</v>
      </c>
      <c r="C216" s="17" t="s">
        <v>101</v>
      </c>
      <c r="D216" s="17" t="s">
        <v>346</v>
      </c>
      <c r="E216" s="17" t="s">
        <v>14</v>
      </c>
    </row>
    <row r="217" spans="1:7" x14ac:dyDescent="0.3">
      <c r="A217" s="113"/>
      <c r="B217" s="20" t="s">
        <v>15</v>
      </c>
      <c r="C217" s="21">
        <v>0.37578180975338404</v>
      </c>
      <c r="D217" s="21">
        <v>9.9385111117586966E-2</v>
      </c>
      <c r="E217" s="22"/>
    </row>
    <row r="218" spans="1:7" ht="36.75" customHeight="1" x14ac:dyDescent="0.3">
      <c r="A218" s="87" t="s">
        <v>25</v>
      </c>
      <c r="B218" s="87"/>
      <c r="C218" s="87"/>
      <c r="D218" s="87"/>
      <c r="E218" s="87"/>
    </row>
    <row r="219" spans="1:7" x14ac:dyDescent="0.3">
      <c r="A219" s="5" t="s">
        <v>26</v>
      </c>
    </row>
    <row r="220" spans="1:7" x14ac:dyDescent="0.3">
      <c r="A220" s="5" t="s">
        <v>49</v>
      </c>
    </row>
    <row r="221" spans="1:7" x14ac:dyDescent="0.3">
      <c r="A221" s="5" t="s">
        <v>522</v>
      </c>
    </row>
    <row r="222" spans="1:7" x14ac:dyDescent="0.3">
      <c r="A222" s="5" t="s">
        <v>333</v>
      </c>
    </row>
    <row r="223" spans="1:7" x14ac:dyDescent="0.3">
      <c r="A223" s="5" t="s">
        <v>51</v>
      </c>
    </row>
    <row r="224" spans="1:7" x14ac:dyDescent="0.3">
      <c r="A224" s="88" t="s">
        <v>31</v>
      </c>
      <c r="B224" s="89"/>
      <c r="C224" s="89"/>
      <c r="D224" s="90"/>
      <c r="E224" s="28" t="b">
        <v>1</v>
      </c>
    </row>
    <row r="225" spans="1:6" x14ac:dyDescent="0.3">
      <c r="A225" s="91" t="s">
        <v>32</v>
      </c>
      <c r="B225" s="91"/>
      <c r="C225" s="91"/>
      <c r="D225" s="91"/>
      <c r="E225" s="91"/>
    </row>
    <row r="226" spans="1:6" x14ac:dyDescent="0.3">
      <c r="A226" s="29" t="s">
        <v>33</v>
      </c>
      <c r="B226" s="29" t="s">
        <v>34</v>
      </c>
      <c r="C226" s="29" t="s">
        <v>35</v>
      </c>
      <c r="D226" s="30" t="s">
        <v>0</v>
      </c>
      <c r="E226" s="30" t="s">
        <v>1</v>
      </c>
    </row>
    <row r="227" spans="1:6" x14ac:dyDescent="0.3">
      <c r="A227" s="31" t="s">
        <v>36</v>
      </c>
      <c r="B227" s="24">
        <v>43371</v>
      </c>
      <c r="C227" s="24">
        <v>45198</v>
      </c>
      <c r="D227" s="25">
        <v>0.14751954265967615</v>
      </c>
      <c r="E227" s="32">
        <v>4</v>
      </c>
      <c r="F227" s="34" t="s">
        <v>105</v>
      </c>
    </row>
    <row r="228" spans="1:6" x14ac:dyDescent="0.3">
      <c r="A228" s="31" t="s">
        <v>37</v>
      </c>
      <c r="B228" s="24">
        <v>43336</v>
      </c>
      <c r="C228" s="24">
        <v>45163</v>
      </c>
      <c r="D228" s="25">
        <v>0.14762099251867067</v>
      </c>
      <c r="E228" s="32">
        <v>4</v>
      </c>
    </row>
    <row r="229" spans="1:6" x14ac:dyDescent="0.3">
      <c r="A229" s="23" t="s">
        <v>38</v>
      </c>
      <c r="B229" s="24">
        <v>43308</v>
      </c>
      <c r="C229" s="24">
        <v>45135</v>
      </c>
      <c r="D229" s="25">
        <v>0.14762506120944482</v>
      </c>
      <c r="E229" s="32">
        <v>4</v>
      </c>
    </row>
    <row r="230" spans="1:6" x14ac:dyDescent="0.3">
      <c r="A230" s="23" t="s">
        <v>39</v>
      </c>
      <c r="B230" s="24">
        <v>43280</v>
      </c>
      <c r="C230" s="24">
        <v>45107</v>
      </c>
      <c r="D230" s="25">
        <v>0.14755547967348026</v>
      </c>
      <c r="E230" s="32">
        <v>4</v>
      </c>
    </row>
    <row r="231" spans="1:6" x14ac:dyDescent="0.3">
      <c r="A231" s="23" t="s">
        <v>40</v>
      </c>
      <c r="B231" s="24">
        <v>43245</v>
      </c>
      <c r="C231" s="24">
        <v>45072</v>
      </c>
      <c r="D231" s="25">
        <v>0.14751122760933433</v>
      </c>
      <c r="E231" s="32">
        <v>4</v>
      </c>
    </row>
    <row r="233" spans="1:6" x14ac:dyDescent="0.3">
      <c r="A233" s="92" t="s">
        <v>116</v>
      </c>
      <c r="B233" s="93"/>
      <c r="C233" s="93"/>
      <c r="D233" s="93"/>
      <c r="E233" s="93"/>
    </row>
    <row r="234" spans="1:6" x14ac:dyDescent="0.3">
      <c r="A234" s="1" t="s">
        <v>74</v>
      </c>
      <c r="B234" s="2"/>
      <c r="C234" s="94" t="s">
        <v>3</v>
      </c>
      <c r="D234" s="94" t="s">
        <v>75</v>
      </c>
      <c r="E234" s="94"/>
    </row>
    <row r="235" spans="1:6" x14ac:dyDescent="0.3">
      <c r="A235" s="3" t="s">
        <v>5</v>
      </c>
      <c r="B235" s="4"/>
      <c r="C235" s="95"/>
      <c r="D235" s="95"/>
      <c r="E235" s="95"/>
    </row>
    <row r="236" spans="1:6" x14ac:dyDescent="0.3">
      <c r="A236" s="6" t="s">
        <v>6</v>
      </c>
      <c r="B236" s="7"/>
      <c r="C236" s="96"/>
      <c r="D236" s="96"/>
      <c r="E236" s="96"/>
    </row>
    <row r="237" spans="1:6" x14ac:dyDescent="0.3">
      <c r="A237" s="116" t="s">
        <v>7</v>
      </c>
      <c r="B237" s="9" t="s">
        <v>76</v>
      </c>
      <c r="C237" s="10"/>
      <c r="D237" s="11"/>
      <c r="E237" s="11"/>
    </row>
    <row r="238" spans="1:6" x14ac:dyDescent="0.3">
      <c r="A238" s="117"/>
      <c r="B238" s="13" t="s">
        <v>9</v>
      </c>
      <c r="C238" s="14"/>
      <c r="D238" s="15"/>
      <c r="E238" s="15"/>
    </row>
    <row r="239" spans="1:6" x14ac:dyDescent="0.3">
      <c r="A239" s="112" t="s">
        <v>10</v>
      </c>
      <c r="B239" s="16" t="s">
        <v>11</v>
      </c>
      <c r="C239" s="17" t="s">
        <v>523</v>
      </c>
      <c r="D239" s="18" t="s">
        <v>107</v>
      </c>
      <c r="E239" s="17" t="s">
        <v>14</v>
      </c>
    </row>
    <row r="240" spans="1:6" x14ac:dyDescent="0.3">
      <c r="A240" s="113"/>
      <c r="B240" s="20" t="s">
        <v>15</v>
      </c>
      <c r="C240" s="21">
        <v>-0.79249966825397322</v>
      </c>
      <c r="D240" s="21">
        <v>-0.27986609133431684</v>
      </c>
      <c r="E240" s="22"/>
    </row>
    <row r="241" spans="1:7" x14ac:dyDescent="0.3">
      <c r="A241" s="112" t="s">
        <v>16</v>
      </c>
      <c r="B241" s="16" t="s">
        <v>11</v>
      </c>
      <c r="C241" s="17" t="s">
        <v>108</v>
      </c>
      <c r="D241" s="17" t="s">
        <v>524</v>
      </c>
      <c r="E241" s="17" t="s">
        <v>14</v>
      </c>
    </row>
    <row r="242" spans="1:7" x14ac:dyDescent="0.3">
      <c r="A242" s="113"/>
      <c r="B242" s="20" t="s">
        <v>15</v>
      </c>
      <c r="C242" s="21">
        <v>-0.32728281718066421</v>
      </c>
      <c r="D242" s="21">
        <v>-5.246268378395047E-2</v>
      </c>
      <c r="E242" s="22"/>
    </row>
    <row r="243" spans="1:7" x14ac:dyDescent="0.3">
      <c r="A243" s="112" t="s">
        <v>19</v>
      </c>
      <c r="B243" s="16" t="s">
        <v>11</v>
      </c>
      <c r="C243" s="17" t="s">
        <v>525</v>
      </c>
      <c r="D243" s="17" t="s">
        <v>526</v>
      </c>
      <c r="E243" s="17" t="s">
        <v>14</v>
      </c>
    </row>
    <row r="244" spans="1:7" x14ac:dyDescent="0.3">
      <c r="A244" s="113"/>
      <c r="B244" s="20" t="s">
        <v>15</v>
      </c>
      <c r="C244" s="21">
        <v>9.1435657901576484E-2</v>
      </c>
      <c r="D244" s="21">
        <v>6.921201713454761E-2</v>
      </c>
      <c r="E244" s="22"/>
      <c r="F244" s="34" t="s">
        <v>105</v>
      </c>
      <c r="G244" s="34" t="s">
        <v>105</v>
      </c>
    </row>
    <row r="245" spans="1:7" x14ac:dyDescent="0.3">
      <c r="A245" s="112" t="s">
        <v>22</v>
      </c>
      <c r="B245" s="16" t="s">
        <v>11</v>
      </c>
      <c r="C245" s="17" t="s">
        <v>112</v>
      </c>
      <c r="D245" s="17" t="s">
        <v>527</v>
      </c>
      <c r="E245" s="17" t="s">
        <v>14</v>
      </c>
    </row>
    <row r="246" spans="1:7" x14ac:dyDescent="0.3">
      <c r="A246" s="113"/>
      <c r="B246" s="20" t="s">
        <v>15</v>
      </c>
      <c r="C246" s="21">
        <v>1.0786521931687743</v>
      </c>
      <c r="D246" s="21">
        <v>0.14852535767636521</v>
      </c>
      <c r="E246" s="22"/>
    </row>
    <row r="247" spans="1:7" ht="33.75" customHeight="1" x14ac:dyDescent="0.3">
      <c r="A247" s="87" t="s">
        <v>25</v>
      </c>
      <c r="B247" s="87"/>
      <c r="C247" s="87"/>
      <c r="D247" s="87"/>
      <c r="E247" s="87"/>
    </row>
    <row r="248" spans="1:7" x14ac:dyDescent="0.3">
      <c r="A248" s="5" t="s">
        <v>26</v>
      </c>
    </row>
    <row r="249" spans="1:7" x14ac:dyDescent="0.3">
      <c r="A249" s="5" t="s">
        <v>519</v>
      </c>
    </row>
    <row r="250" spans="1:7" x14ac:dyDescent="0.3">
      <c r="A250" s="5" t="s">
        <v>428</v>
      </c>
    </row>
    <row r="251" spans="1:7" x14ac:dyDescent="0.3">
      <c r="A251" s="5" t="s">
        <v>528</v>
      </c>
    </row>
    <row r="252" spans="1:7" ht="26.25" customHeight="1" x14ac:dyDescent="0.3">
      <c r="A252" s="108" t="s">
        <v>30</v>
      </c>
      <c r="B252" s="108"/>
      <c r="C252" s="108"/>
      <c r="D252" s="108"/>
      <c r="E252" s="108"/>
    </row>
    <row r="253" spans="1:7" x14ac:dyDescent="0.3">
      <c r="A253" s="88" t="s">
        <v>31</v>
      </c>
      <c r="B253" s="89"/>
      <c r="C253" s="89"/>
      <c r="D253" s="90"/>
      <c r="E253" s="28" t="b">
        <v>1</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43371</v>
      </c>
      <c r="C256" s="24">
        <v>45198</v>
      </c>
      <c r="D256" s="25">
        <v>0.17413220551283445</v>
      </c>
      <c r="E256" s="32">
        <v>4</v>
      </c>
      <c r="F256" s="34" t="s">
        <v>105</v>
      </c>
    </row>
    <row r="257" spans="1:5" x14ac:dyDescent="0.3">
      <c r="A257" s="31" t="s">
        <v>37</v>
      </c>
      <c r="B257" s="24">
        <v>43343</v>
      </c>
      <c r="C257" s="24">
        <v>45169</v>
      </c>
      <c r="D257" s="25">
        <v>0.1737838711509716</v>
      </c>
      <c r="E257" s="32">
        <v>4</v>
      </c>
    </row>
    <row r="258" spans="1:5" x14ac:dyDescent="0.3">
      <c r="A258" s="23" t="s">
        <v>38</v>
      </c>
      <c r="B258" s="24">
        <v>43312</v>
      </c>
      <c r="C258" s="24">
        <v>45138</v>
      </c>
      <c r="D258" s="25">
        <v>0.17313261690412443</v>
      </c>
      <c r="E258" s="32">
        <v>4</v>
      </c>
    </row>
    <row r="259" spans="1:5" x14ac:dyDescent="0.3">
      <c r="A259" s="23" t="s">
        <v>39</v>
      </c>
      <c r="B259" s="24">
        <v>43280</v>
      </c>
      <c r="C259" s="24">
        <v>45107</v>
      </c>
      <c r="D259" s="25">
        <v>0.17284555855722866</v>
      </c>
      <c r="E259" s="32">
        <v>4</v>
      </c>
    </row>
    <row r="260" spans="1:5" x14ac:dyDescent="0.3">
      <c r="A260" s="23" t="s">
        <v>40</v>
      </c>
      <c r="B260" s="24">
        <v>43251</v>
      </c>
      <c r="C260" s="24">
        <v>45077</v>
      </c>
      <c r="D260" s="25">
        <v>0.17258778639581998</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116" t="s">
        <v>7</v>
      </c>
      <c r="B266" s="9" t="s">
        <v>76</v>
      </c>
      <c r="C266" s="10"/>
      <c r="D266" s="11"/>
      <c r="E266" s="11"/>
    </row>
    <row r="267" spans="1:5" x14ac:dyDescent="0.3">
      <c r="A267" s="117"/>
      <c r="B267" s="13" t="s">
        <v>9</v>
      </c>
      <c r="C267" s="14"/>
      <c r="D267" s="15"/>
      <c r="E267" s="15"/>
    </row>
    <row r="268" spans="1:5" x14ac:dyDescent="0.3">
      <c r="A268" s="112" t="s">
        <v>10</v>
      </c>
      <c r="B268" s="16" t="s">
        <v>11</v>
      </c>
      <c r="C268" s="17" t="s">
        <v>117</v>
      </c>
      <c r="D268" s="18" t="s">
        <v>118</v>
      </c>
      <c r="E268" s="17" t="s">
        <v>14</v>
      </c>
    </row>
    <row r="269" spans="1:5" x14ac:dyDescent="0.3">
      <c r="A269" s="113"/>
      <c r="B269" s="20" t="s">
        <v>15</v>
      </c>
      <c r="C269" s="21">
        <v>-0.87168998586451985</v>
      </c>
      <c r="D269" s="21">
        <v>-0.32230787967398045</v>
      </c>
      <c r="E269" s="22"/>
    </row>
    <row r="270" spans="1:5" x14ac:dyDescent="0.3">
      <c r="A270" s="112" t="s">
        <v>16</v>
      </c>
      <c r="B270" s="16" t="s">
        <v>11</v>
      </c>
      <c r="C270" s="17" t="s">
        <v>119</v>
      </c>
      <c r="D270" s="17" t="s">
        <v>120</v>
      </c>
      <c r="E270" s="17" t="s">
        <v>14</v>
      </c>
    </row>
    <row r="271" spans="1:5" x14ac:dyDescent="0.3">
      <c r="A271" s="113"/>
      <c r="B271" s="20" t="s">
        <v>15</v>
      </c>
      <c r="C271" s="21">
        <v>-0.35109702057223935</v>
      </c>
      <c r="D271" s="21">
        <v>-9.0910378288848404E-2</v>
      </c>
      <c r="E271" s="22"/>
    </row>
    <row r="272" spans="1:5" x14ac:dyDescent="0.3">
      <c r="A272" s="112" t="s">
        <v>19</v>
      </c>
      <c r="B272" s="16" t="s">
        <v>11</v>
      </c>
      <c r="C272" s="17" t="s">
        <v>352</v>
      </c>
      <c r="D272" s="17" t="s">
        <v>429</v>
      </c>
      <c r="E272" s="17" t="s">
        <v>14</v>
      </c>
    </row>
    <row r="273" spans="1:7" x14ac:dyDescent="0.3">
      <c r="A273" s="113"/>
      <c r="B273" s="20" t="s">
        <v>15</v>
      </c>
      <c r="C273" s="21">
        <v>2.5183857559649692E-3</v>
      </c>
      <c r="D273" s="21">
        <v>9.1025692563448946E-3</v>
      </c>
      <c r="E273" s="22"/>
      <c r="F273" s="34" t="s">
        <v>105</v>
      </c>
      <c r="G273" s="34" t="s">
        <v>105</v>
      </c>
    </row>
    <row r="274" spans="1:7" x14ac:dyDescent="0.3">
      <c r="A274" s="112" t="s">
        <v>22</v>
      </c>
      <c r="B274" s="16" t="s">
        <v>11</v>
      </c>
      <c r="C274" s="17" t="s">
        <v>123</v>
      </c>
      <c r="D274" s="17" t="s">
        <v>529</v>
      </c>
      <c r="E274" s="17" t="s">
        <v>14</v>
      </c>
    </row>
    <row r="275" spans="1:7" x14ac:dyDescent="0.3">
      <c r="A275" s="113"/>
      <c r="B275" s="20" t="s">
        <v>15</v>
      </c>
      <c r="C275" s="21">
        <v>0.59567629485593065</v>
      </c>
      <c r="D275" s="21">
        <v>5.3347271691569942E-2</v>
      </c>
      <c r="E275" s="22"/>
    </row>
    <row r="276" spans="1:7" ht="38.25" customHeight="1" x14ac:dyDescent="0.3">
      <c r="A276" s="87" t="s">
        <v>25</v>
      </c>
      <c r="B276" s="87"/>
      <c r="C276" s="87"/>
      <c r="D276" s="87"/>
      <c r="E276" s="87"/>
    </row>
    <row r="277" spans="1:7" x14ac:dyDescent="0.3">
      <c r="A277" s="5" t="s">
        <v>26</v>
      </c>
    </row>
    <row r="278" spans="1:7" x14ac:dyDescent="0.3">
      <c r="A278" s="5" t="s">
        <v>85</v>
      </c>
    </row>
    <row r="279" spans="1:7" x14ac:dyDescent="0.3">
      <c r="A279" s="5" t="s">
        <v>431</v>
      </c>
    </row>
    <row r="280" spans="1:7" x14ac:dyDescent="0.3">
      <c r="A280" s="5" t="s">
        <v>530</v>
      </c>
    </row>
    <row r="281" spans="1:7" ht="24.75" customHeight="1" x14ac:dyDescent="0.3">
      <c r="A281" s="108" t="s">
        <v>30</v>
      </c>
      <c r="B281" s="108"/>
      <c r="C281" s="108"/>
      <c r="D281" s="108"/>
      <c r="E281" s="108"/>
    </row>
    <row r="282" spans="1:7" x14ac:dyDescent="0.3">
      <c r="A282" s="88" t="s">
        <v>31</v>
      </c>
      <c r="B282" s="89"/>
      <c r="C282" s="89"/>
      <c r="D282" s="90"/>
      <c r="E282" s="28" t="b">
        <v>1</v>
      </c>
    </row>
    <row r="283" spans="1:7" x14ac:dyDescent="0.3">
      <c r="A283" s="91" t="s">
        <v>32</v>
      </c>
      <c r="B283" s="91"/>
      <c r="C283" s="91"/>
      <c r="D283" s="91"/>
      <c r="E283" s="91"/>
    </row>
    <row r="284" spans="1:7" x14ac:dyDescent="0.3">
      <c r="A284" s="29" t="s">
        <v>33</v>
      </c>
      <c r="B284" s="29" t="s">
        <v>34</v>
      </c>
      <c r="C284" s="29" t="s">
        <v>35</v>
      </c>
      <c r="D284" s="30" t="s">
        <v>0</v>
      </c>
      <c r="E284" s="30" t="s">
        <v>1</v>
      </c>
    </row>
    <row r="285" spans="1:7" x14ac:dyDescent="0.3">
      <c r="A285" s="31" t="s">
        <v>36</v>
      </c>
      <c r="B285" s="24">
        <v>43371</v>
      </c>
      <c r="C285" s="24">
        <v>45198</v>
      </c>
      <c r="D285" s="25">
        <v>0.20981981680248366</v>
      </c>
      <c r="E285" s="32">
        <v>5</v>
      </c>
      <c r="F285" s="34" t="s">
        <v>105</v>
      </c>
    </row>
    <row r="286" spans="1:7" x14ac:dyDescent="0.3">
      <c r="A286" s="31" t="s">
        <v>37</v>
      </c>
      <c r="B286" s="24">
        <v>43343</v>
      </c>
      <c r="C286" s="24">
        <v>45169</v>
      </c>
      <c r="D286" s="25">
        <v>0.20981669927140856</v>
      </c>
      <c r="E286" s="32">
        <v>5</v>
      </c>
    </row>
    <row r="287" spans="1:7" x14ac:dyDescent="0.3">
      <c r="A287" s="23" t="s">
        <v>38</v>
      </c>
      <c r="B287" s="24">
        <v>43312</v>
      </c>
      <c r="C287" s="24">
        <v>45138</v>
      </c>
      <c r="D287" s="25">
        <v>0.20929346846449168</v>
      </c>
      <c r="E287" s="32">
        <v>5</v>
      </c>
    </row>
    <row r="288" spans="1:7" x14ac:dyDescent="0.3">
      <c r="A288" s="23" t="s">
        <v>39</v>
      </c>
      <c r="B288" s="24">
        <v>43280</v>
      </c>
      <c r="C288" s="24">
        <v>45107</v>
      </c>
      <c r="D288" s="25">
        <v>0.2085586794116803</v>
      </c>
      <c r="E288" s="32">
        <v>5</v>
      </c>
    </row>
    <row r="289" spans="1:7" x14ac:dyDescent="0.3">
      <c r="A289" s="23" t="s">
        <v>40</v>
      </c>
      <c r="B289" s="24">
        <v>43251</v>
      </c>
      <c r="C289" s="24">
        <v>45077</v>
      </c>
      <c r="D289" s="25">
        <v>0.20856164398839522</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116" t="s">
        <v>7</v>
      </c>
      <c r="B295" s="9" t="s">
        <v>130</v>
      </c>
      <c r="C295" s="10"/>
      <c r="D295" s="11"/>
      <c r="E295" s="11"/>
    </row>
    <row r="296" spans="1:7" x14ac:dyDescent="0.3">
      <c r="A296" s="117"/>
      <c r="B296" s="13" t="s">
        <v>9</v>
      </c>
      <c r="C296" s="14"/>
      <c r="D296" s="15"/>
      <c r="E296" s="15"/>
    </row>
    <row r="297" spans="1:7" x14ac:dyDescent="0.3">
      <c r="A297" s="112" t="s">
        <v>10</v>
      </c>
      <c r="B297" s="16" t="s">
        <v>11</v>
      </c>
      <c r="C297" s="17" t="s">
        <v>67</v>
      </c>
      <c r="D297" s="18" t="s">
        <v>131</v>
      </c>
      <c r="E297" s="17" t="s">
        <v>14</v>
      </c>
    </row>
    <row r="298" spans="1:7" x14ac:dyDescent="0.3">
      <c r="A298" s="113"/>
      <c r="B298" s="20" t="s">
        <v>15</v>
      </c>
      <c r="C298" s="21">
        <v>-0.25516388578879146</v>
      </c>
      <c r="D298" s="21">
        <v>-8.7811216969855943E-2</v>
      </c>
      <c r="E298" s="22"/>
    </row>
    <row r="299" spans="1:7" x14ac:dyDescent="0.3">
      <c r="A299" s="112" t="s">
        <v>16</v>
      </c>
      <c r="B299" s="16" t="s">
        <v>11</v>
      </c>
      <c r="C299" s="17" t="s">
        <v>132</v>
      </c>
      <c r="D299" s="17" t="s">
        <v>133</v>
      </c>
      <c r="E299" s="17" t="s">
        <v>14</v>
      </c>
    </row>
    <row r="300" spans="1:7" x14ac:dyDescent="0.3">
      <c r="A300" s="113"/>
      <c r="B300" s="20" t="s">
        <v>15</v>
      </c>
      <c r="C300" s="21">
        <v>-5.5390874106651999E-2</v>
      </c>
      <c r="D300" s="21">
        <v>-2.73541368948228E-2</v>
      </c>
      <c r="E300" s="22"/>
    </row>
    <row r="301" spans="1:7" x14ac:dyDescent="0.3">
      <c r="A301" s="112" t="s">
        <v>19</v>
      </c>
      <c r="B301" s="16" t="s">
        <v>11</v>
      </c>
      <c r="C301" s="17" t="s">
        <v>432</v>
      </c>
      <c r="D301" s="17" t="s">
        <v>243</v>
      </c>
      <c r="E301" s="17" t="s">
        <v>14</v>
      </c>
    </row>
    <row r="302" spans="1:7" x14ac:dyDescent="0.3">
      <c r="A302" s="113"/>
      <c r="B302" s="20" t="s">
        <v>15</v>
      </c>
      <c r="C302" s="21">
        <v>-1.2576635356317256E-3</v>
      </c>
      <c r="D302" s="21">
        <v>4.4923798698333073E-3</v>
      </c>
      <c r="E302" s="22"/>
      <c r="F302" s="34" t="s">
        <v>105</v>
      </c>
      <c r="G302" s="34" t="s">
        <v>105</v>
      </c>
    </row>
    <row r="303" spans="1:7" x14ac:dyDescent="0.3">
      <c r="A303" s="112" t="s">
        <v>22</v>
      </c>
      <c r="B303" s="16" t="s">
        <v>11</v>
      </c>
      <c r="C303" s="17" t="s">
        <v>136</v>
      </c>
      <c r="D303" s="17" t="s">
        <v>137</v>
      </c>
      <c r="E303" s="17" t="s">
        <v>14</v>
      </c>
    </row>
    <row r="304" spans="1:7" x14ac:dyDescent="0.3">
      <c r="A304" s="113"/>
      <c r="B304" s="20" t="s">
        <v>15</v>
      </c>
      <c r="C304" s="21">
        <v>6.0768910808723042E-2</v>
      </c>
      <c r="D304" s="21">
        <v>3.2275509174063854E-2</v>
      </c>
      <c r="E304" s="22"/>
    </row>
    <row r="305" spans="1:6" ht="36" customHeight="1" x14ac:dyDescent="0.3">
      <c r="A305" s="87" t="s">
        <v>25</v>
      </c>
      <c r="B305" s="87"/>
      <c r="C305" s="87"/>
      <c r="D305" s="87"/>
      <c r="E305" s="87"/>
    </row>
    <row r="306" spans="1:6" x14ac:dyDescent="0.3">
      <c r="A306" s="5" t="s">
        <v>26</v>
      </c>
    </row>
    <row r="307" spans="1:6" x14ac:dyDescent="0.3">
      <c r="A307" s="5" t="s">
        <v>138</v>
      </c>
    </row>
    <row r="308" spans="1:6" x14ac:dyDescent="0.3">
      <c r="A308" s="5" t="s">
        <v>531</v>
      </c>
    </row>
    <row r="309" spans="1:6" x14ac:dyDescent="0.3">
      <c r="A309" s="5" t="s">
        <v>140</v>
      </c>
    </row>
    <row r="310" spans="1:6" x14ac:dyDescent="0.3">
      <c r="A310" s="5" t="s">
        <v>51</v>
      </c>
    </row>
    <row r="311" spans="1:6" x14ac:dyDescent="0.3">
      <c r="A311" s="88" t="s">
        <v>31</v>
      </c>
      <c r="B311" s="89"/>
      <c r="C311" s="89"/>
      <c r="D311" s="90"/>
      <c r="E311" s="28" t="b">
        <v>1</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43371</v>
      </c>
      <c r="C314" s="24">
        <v>45198</v>
      </c>
      <c r="D314" s="25">
        <v>2.6731011340942305E-2</v>
      </c>
      <c r="E314" s="32">
        <v>2</v>
      </c>
      <c r="F314" s="34" t="s">
        <v>105</v>
      </c>
    </row>
    <row r="315" spans="1:6" x14ac:dyDescent="0.3">
      <c r="A315" s="31" t="s">
        <v>37</v>
      </c>
      <c r="B315" s="24">
        <v>43336</v>
      </c>
      <c r="C315" s="24">
        <v>45163</v>
      </c>
      <c r="D315" s="25">
        <v>2.6767107870797405E-2</v>
      </c>
      <c r="E315" s="32">
        <v>2</v>
      </c>
    </row>
    <row r="316" spans="1:6" x14ac:dyDescent="0.3">
      <c r="A316" s="23" t="s">
        <v>38</v>
      </c>
      <c r="B316" s="24">
        <v>43308</v>
      </c>
      <c r="C316" s="24">
        <v>45135</v>
      </c>
      <c r="D316" s="25">
        <v>2.6752513610962151E-2</v>
      </c>
      <c r="E316" s="32">
        <v>2</v>
      </c>
    </row>
    <row r="317" spans="1:6" x14ac:dyDescent="0.3">
      <c r="A317" s="23" t="s">
        <v>39</v>
      </c>
      <c r="B317" s="24">
        <v>43280</v>
      </c>
      <c r="C317" s="24">
        <v>45107</v>
      </c>
      <c r="D317" s="25">
        <v>2.6742287971872121E-2</v>
      </c>
      <c r="E317" s="32">
        <v>2</v>
      </c>
    </row>
    <row r="318" spans="1:6" x14ac:dyDescent="0.3">
      <c r="A318" s="23" t="s">
        <v>40</v>
      </c>
      <c r="B318" s="24">
        <v>43245</v>
      </c>
      <c r="C318" s="24">
        <v>45072</v>
      </c>
      <c r="D318" s="25">
        <v>2.6733676495809117E-2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116" t="s">
        <v>7</v>
      </c>
      <c r="B324" s="9" t="s">
        <v>76</v>
      </c>
      <c r="C324" s="10"/>
      <c r="D324" s="11"/>
      <c r="E324" s="11"/>
    </row>
    <row r="325" spans="1:7" x14ac:dyDescent="0.3">
      <c r="A325" s="117"/>
      <c r="B325" s="13" t="s">
        <v>9</v>
      </c>
      <c r="C325" s="14"/>
      <c r="D325" s="15"/>
      <c r="E325" s="15"/>
    </row>
    <row r="326" spans="1:7" ht="15" customHeight="1" x14ac:dyDescent="0.3">
      <c r="A326" s="112" t="s">
        <v>10</v>
      </c>
      <c r="B326" s="16" t="s">
        <v>11</v>
      </c>
      <c r="C326" s="26" t="s">
        <v>402</v>
      </c>
      <c r="D326" s="27" t="s">
        <v>485</v>
      </c>
      <c r="E326" s="26" t="s">
        <v>14</v>
      </c>
    </row>
    <row r="327" spans="1:7" x14ac:dyDescent="0.3">
      <c r="A327" s="113"/>
      <c r="B327" s="20" t="s">
        <v>15</v>
      </c>
      <c r="C327" s="21">
        <v>-0.56143463236327551</v>
      </c>
      <c r="D327" s="21">
        <v>-0.18042142163791997</v>
      </c>
      <c r="E327" s="22"/>
    </row>
    <row r="328" spans="1:7" ht="15" customHeight="1" x14ac:dyDescent="0.3">
      <c r="A328" s="112" t="s">
        <v>16</v>
      </c>
      <c r="B328" s="16" t="s">
        <v>11</v>
      </c>
      <c r="C328" s="26" t="s">
        <v>144</v>
      </c>
      <c r="D328" s="26" t="s">
        <v>213</v>
      </c>
      <c r="E328" s="26" t="s">
        <v>14</v>
      </c>
    </row>
    <row r="329" spans="1:7" x14ac:dyDescent="0.3">
      <c r="A329" s="113"/>
      <c r="B329" s="20" t="s">
        <v>15</v>
      </c>
      <c r="C329" s="21">
        <v>-0.19285172253831806</v>
      </c>
      <c r="D329" s="21">
        <v>-8.6529634161992552E-3</v>
      </c>
      <c r="E329" s="22"/>
    </row>
    <row r="330" spans="1:7" ht="15" customHeight="1" x14ac:dyDescent="0.3">
      <c r="A330" s="112" t="s">
        <v>19</v>
      </c>
      <c r="B330" s="16" t="s">
        <v>11</v>
      </c>
      <c r="C330" s="26" t="s">
        <v>137</v>
      </c>
      <c r="D330" s="26" t="s">
        <v>506</v>
      </c>
      <c r="E330" s="26" t="s">
        <v>14</v>
      </c>
    </row>
    <row r="331" spans="1:7" x14ac:dyDescent="0.3">
      <c r="A331" s="113"/>
      <c r="B331" s="20" t="s">
        <v>15</v>
      </c>
      <c r="C331" s="21">
        <v>6.6146515831330799E-2</v>
      </c>
      <c r="D331" s="21">
        <v>8.9648274983503917E-2</v>
      </c>
      <c r="E331" s="22"/>
      <c r="F331" s="34" t="s">
        <v>105</v>
      </c>
      <c r="G331" s="34" t="s">
        <v>105</v>
      </c>
    </row>
    <row r="332" spans="1:7" ht="15" customHeight="1" x14ac:dyDescent="0.3">
      <c r="A332" s="112" t="s">
        <v>22</v>
      </c>
      <c r="B332" s="16" t="s">
        <v>11</v>
      </c>
      <c r="C332" s="26" t="s">
        <v>148</v>
      </c>
      <c r="D332" s="26" t="s">
        <v>149</v>
      </c>
      <c r="E332" s="26" t="s">
        <v>14</v>
      </c>
    </row>
    <row r="333" spans="1:7" x14ac:dyDescent="0.3">
      <c r="A333" s="113"/>
      <c r="B333" s="20" t="s">
        <v>15</v>
      </c>
      <c r="C333" s="21">
        <v>0.53675078348145733</v>
      </c>
      <c r="D333" s="21">
        <v>0.14482330262176579</v>
      </c>
      <c r="E333" s="22"/>
    </row>
    <row r="334" spans="1:7" ht="36.75" customHeight="1" x14ac:dyDescent="0.3">
      <c r="A334" s="114" t="s">
        <v>25</v>
      </c>
      <c r="B334" s="114"/>
      <c r="C334" s="114"/>
      <c r="D334" s="114"/>
      <c r="E334" s="114"/>
    </row>
    <row r="335" spans="1:7" x14ac:dyDescent="0.3">
      <c r="A335" s="5" t="s">
        <v>26</v>
      </c>
    </row>
    <row r="336" spans="1:7" x14ac:dyDescent="0.3">
      <c r="A336" s="5" t="s">
        <v>498</v>
      </c>
    </row>
    <row r="337" spans="1:6" x14ac:dyDescent="0.3">
      <c r="A337" s="5" t="s">
        <v>428</v>
      </c>
    </row>
    <row r="338" spans="1:6" x14ac:dyDescent="0.3">
      <c r="A338" s="5" t="s">
        <v>150</v>
      </c>
    </row>
    <row r="339" spans="1:6" ht="27" customHeight="1" x14ac:dyDescent="0.3">
      <c r="A339" s="115" t="s">
        <v>30</v>
      </c>
      <c r="B339" s="115"/>
      <c r="C339" s="115"/>
      <c r="D339" s="115"/>
      <c r="E339" s="115"/>
    </row>
    <row r="340" spans="1:6" x14ac:dyDescent="0.3">
      <c r="A340" s="88" t="s">
        <v>31</v>
      </c>
      <c r="B340" s="89"/>
      <c r="C340" s="89"/>
      <c r="D340" s="90"/>
      <c r="E340" s="28" t="b">
        <v>1</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45169</v>
      </c>
      <c r="D343" s="25">
        <v>0.16977336253100689</v>
      </c>
      <c r="E343" s="32">
        <v>4</v>
      </c>
      <c r="F343" s="34" t="s">
        <v>105</v>
      </c>
    </row>
    <row r="344" spans="1:6" x14ac:dyDescent="0.3">
      <c r="A344" s="31" t="s">
        <v>37</v>
      </c>
      <c r="B344" s="24">
        <v>43910</v>
      </c>
      <c r="C344" s="24">
        <v>45138</v>
      </c>
      <c r="D344" s="25">
        <v>0.17084945734902363</v>
      </c>
      <c r="E344" s="32">
        <v>4</v>
      </c>
    </row>
    <row r="345" spans="1:6" x14ac:dyDescent="0.3">
      <c r="A345" s="23" t="s">
        <v>38</v>
      </c>
      <c r="B345" s="24">
        <v>43910</v>
      </c>
      <c r="C345" s="24">
        <v>45107</v>
      </c>
      <c r="D345" s="25">
        <v>0.17201559324596358</v>
      </c>
      <c r="E345" s="32">
        <v>4</v>
      </c>
    </row>
    <row r="346" spans="1:6" x14ac:dyDescent="0.3">
      <c r="A346" s="23" t="s">
        <v>39</v>
      </c>
      <c r="B346" s="24">
        <v>43910</v>
      </c>
      <c r="C346" s="24">
        <v>45077</v>
      </c>
      <c r="D346" s="25">
        <v>0.17340416066301764</v>
      </c>
      <c r="E346" s="32">
        <v>4</v>
      </c>
    </row>
    <row r="347" spans="1:6" x14ac:dyDescent="0.3">
      <c r="A347" s="23" t="s">
        <v>40</v>
      </c>
      <c r="B347" s="24">
        <v>43910</v>
      </c>
      <c r="C347" s="24">
        <v>45044</v>
      </c>
      <c r="D347" s="25">
        <v>0.17411940073386972</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116" t="s">
        <v>7</v>
      </c>
      <c r="B353" s="9" t="s">
        <v>8</v>
      </c>
      <c r="C353" s="10"/>
      <c r="D353" s="11"/>
      <c r="E353" s="11"/>
    </row>
    <row r="354" spans="1:7" x14ac:dyDescent="0.3">
      <c r="A354" s="117"/>
      <c r="B354" s="13" t="s">
        <v>9</v>
      </c>
      <c r="C354" s="14"/>
      <c r="D354" s="15"/>
      <c r="E354" s="15"/>
    </row>
    <row r="355" spans="1:7" x14ac:dyDescent="0.3">
      <c r="A355" s="112" t="s">
        <v>10</v>
      </c>
      <c r="B355" s="16" t="s">
        <v>11</v>
      </c>
      <c r="C355" s="17" t="s">
        <v>466</v>
      </c>
      <c r="D355" s="18" t="s">
        <v>153</v>
      </c>
      <c r="E355" s="17" t="s">
        <v>14</v>
      </c>
    </row>
    <row r="356" spans="1:7" x14ac:dyDescent="0.3">
      <c r="A356" s="113"/>
      <c r="B356" s="20" t="s">
        <v>15</v>
      </c>
      <c r="C356" s="21">
        <v>-0.62474807094883111</v>
      </c>
      <c r="D356" s="21">
        <v>-0.24127843594538267</v>
      </c>
      <c r="E356" s="22"/>
    </row>
    <row r="357" spans="1:7" x14ac:dyDescent="0.3">
      <c r="A357" s="112" t="s">
        <v>16</v>
      </c>
      <c r="B357" s="16" t="s">
        <v>11</v>
      </c>
      <c r="C357" s="17" t="s">
        <v>154</v>
      </c>
      <c r="D357" s="17" t="s">
        <v>155</v>
      </c>
      <c r="E357" s="17" t="s">
        <v>14</v>
      </c>
    </row>
    <row r="358" spans="1:7" x14ac:dyDescent="0.3">
      <c r="A358" s="113"/>
      <c r="B358" s="20" t="s">
        <v>15</v>
      </c>
      <c r="C358" s="21">
        <v>-0.16338537083643567</v>
      </c>
      <c r="D358" s="21">
        <v>-5.4926864259024044E-2</v>
      </c>
      <c r="E358" s="22"/>
    </row>
    <row r="359" spans="1:7" x14ac:dyDescent="0.3">
      <c r="A359" s="112" t="s">
        <v>19</v>
      </c>
      <c r="B359" s="16" t="s">
        <v>11</v>
      </c>
      <c r="C359" s="17" t="s">
        <v>507</v>
      </c>
      <c r="D359" s="17" t="s">
        <v>157</v>
      </c>
      <c r="E359" s="17" t="s">
        <v>14</v>
      </c>
    </row>
    <row r="360" spans="1:7" x14ac:dyDescent="0.3">
      <c r="A360" s="113"/>
      <c r="B360" s="20" t="s">
        <v>15</v>
      </c>
      <c r="C360" s="21">
        <v>-3.1537224359465266E-2</v>
      </c>
      <c r="D360" s="21">
        <v>9.3495632152515995E-3</v>
      </c>
      <c r="E360" s="22"/>
      <c r="F360" s="34" t="s">
        <v>105</v>
      </c>
      <c r="G360" s="34" t="s">
        <v>105</v>
      </c>
    </row>
    <row r="361" spans="1:7" x14ac:dyDescent="0.3">
      <c r="A361" s="112" t="s">
        <v>22</v>
      </c>
      <c r="B361" s="16" t="s">
        <v>11</v>
      </c>
      <c r="C361" s="17" t="s">
        <v>158</v>
      </c>
      <c r="D361" s="17" t="s">
        <v>362</v>
      </c>
      <c r="E361" s="17" t="s">
        <v>14</v>
      </c>
    </row>
    <row r="362" spans="1:7" x14ac:dyDescent="0.3">
      <c r="A362" s="113"/>
      <c r="B362" s="20" t="s">
        <v>15</v>
      </c>
      <c r="C362" s="21">
        <v>0.22688072543591775</v>
      </c>
      <c r="D362" s="21">
        <v>4.9716160016590738E-2</v>
      </c>
      <c r="E362" s="22"/>
    </row>
    <row r="363" spans="1:7" ht="36" customHeight="1" x14ac:dyDescent="0.3">
      <c r="A363" s="87" t="s">
        <v>25</v>
      </c>
      <c r="B363" s="87"/>
      <c r="C363" s="87"/>
      <c r="D363" s="87"/>
      <c r="E363" s="87"/>
    </row>
    <row r="364" spans="1:7" x14ac:dyDescent="0.3">
      <c r="A364" s="5" t="s">
        <v>26</v>
      </c>
    </row>
    <row r="365" spans="1:7" x14ac:dyDescent="0.3">
      <c r="A365" s="5" t="s">
        <v>49</v>
      </c>
    </row>
    <row r="366" spans="1:7" x14ac:dyDescent="0.3">
      <c r="A366" s="5" t="s">
        <v>178</v>
      </c>
    </row>
    <row r="367" spans="1:7" x14ac:dyDescent="0.3">
      <c r="A367" s="5" t="s">
        <v>333</v>
      </c>
    </row>
    <row r="368" spans="1:7" ht="26.25" customHeight="1" x14ac:dyDescent="0.3">
      <c r="A368" s="108" t="s">
        <v>30</v>
      </c>
      <c r="B368" s="108"/>
      <c r="C368" s="108"/>
      <c r="D368" s="108"/>
      <c r="E368" s="108"/>
    </row>
    <row r="369" spans="1:6" x14ac:dyDescent="0.3">
      <c r="A369" s="88" t="s">
        <v>31</v>
      </c>
      <c r="B369" s="89"/>
      <c r="C369" s="89"/>
      <c r="D369" s="90"/>
      <c r="E369" s="28" t="b">
        <v>1</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43371</v>
      </c>
      <c r="C372" s="24">
        <v>45198</v>
      </c>
      <c r="D372" s="25">
        <v>8.2828101535438431E-2</v>
      </c>
      <c r="E372" s="32">
        <v>3</v>
      </c>
      <c r="F372" s="34" t="s">
        <v>105</v>
      </c>
    </row>
    <row r="373" spans="1:6" x14ac:dyDescent="0.3">
      <c r="A373" s="31" t="s">
        <v>37</v>
      </c>
      <c r="B373" s="24">
        <v>43336</v>
      </c>
      <c r="C373" s="24">
        <v>45163</v>
      </c>
      <c r="D373" s="25">
        <v>8.2971727952954558E-2</v>
      </c>
      <c r="E373" s="32">
        <v>3</v>
      </c>
    </row>
    <row r="374" spans="1:6" x14ac:dyDescent="0.3">
      <c r="A374" s="23" t="s">
        <v>38</v>
      </c>
      <c r="B374" s="24">
        <v>43308</v>
      </c>
      <c r="C374" s="24">
        <v>45135</v>
      </c>
      <c r="D374" s="25">
        <v>8.2962830897212569E-2</v>
      </c>
      <c r="E374" s="32">
        <v>3</v>
      </c>
    </row>
    <row r="375" spans="1:6" x14ac:dyDescent="0.3">
      <c r="A375" s="23" t="s">
        <v>39</v>
      </c>
      <c r="B375" s="24">
        <v>43280</v>
      </c>
      <c r="C375" s="24">
        <v>45107</v>
      </c>
      <c r="D375" s="25">
        <v>8.2965008275011173E-2</v>
      </c>
      <c r="E375" s="32">
        <v>3</v>
      </c>
    </row>
    <row r="376" spans="1:6" x14ac:dyDescent="0.3">
      <c r="A376" s="23" t="s">
        <v>40</v>
      </c>
      <c r="B376" s="24">
        <v>43245</v>
      </c>
      <c r="C376" s="24">
        <v>45072</v>
      </c>
      <c r="D376" s="25">
        <v>8.3045473648020285E-2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116" t="s">
        <v>7</v>
      </c>
      <c r="B382" s="9" t="s">
        <v>8</v>
      </c>
      <c r="C382" s="10"/>
      <c r="D382" s="11"/>
      <c r="E382" s="11"/>
    </row>
    <row r="383" spans="1:6" x14ac:dyDescent="0.3">
      <c r="A383" s="117"/>
      <c r="B383" s="13" t="s">
        <v>9</v>
      </c>
      <c r="C383" s="14"/>
      <c r="D383" s="15"/>
      <c r="E383" s="15"/>
    </row>
    <row r="384" spans="1:6" x14ac:dyDescent="0.3">
      <c r="A384" s="112" t="s">
        <v>10</v>
      </c>
      <c r="B384" s="16" t="s">
        <v>11</v>
      </c>
      <c r="C384" s="17" t="s">
        <v>314</v>
      </c>
      <c r="D384" s="18" t="s">
        <v>164</v>
      </c>
      <c r="E384" s="17" t="s">
        <v>14</v>
      </c>
    </row>
    <row r="385" spans="1:7" x14ac:dyDescent="0.3">
      <c r="A385" s="113"/>
      <c r="B385" s="20" t="s">
        <v>15</v>
      </c>
      <c r="C385" s="21">
        <v>-0.76145604290387281</v>
      </c>
      <c r="D385" s="21">
        <v>-0.35384848869409413</v>
      </c>
      <c r="E385" s="22"/>
    </row>
    <row r="386" spans="1:7" x14ac:dyDescent="0.3">
      <c r="A386" s="112" t="s">
        <v>16</v>
      </c>
      <c r="B386" s="16" t="s">
        <v>11</v>
      </c>
      <c r="C386" s="17" t="s">
        <v>165</v>
      </c>
      <c r="D386" s="17" t="s">
        <v>166</v>
      </c>
      <c r="E386" s="17" t="s">
        <v>14</v>
      </c>
    </row>
    <row r="387" spans="1:7" x14ac:dyDescent="0.3">
      <c r="A387" s="113"/>
      <c r="B387" s="20" t="s">
        <v>15</v>
      </c>
      <c r="C387" s="21">
        <v>-0.25788074385122972</v>
      </c>
      <c r="D387" s="21">
        <v>-0.1037057625357376</v>
      </c>
      <c r="E387" s="22"/>
    </row>
    <row r="388" spans="1:7" x14ac:dyDescent="0.3">
      <c r="A388" s="112" t="s">
        <v>19</v>
      </c>
      <c r="B388" s="16" t="s">
        <v>11</v>
      </c>
      <c r="C388" s="17" t="s">
        <v>134</v>
      </c>
      <c r="D388" s="17" t="s">
        <v>364</v>
      </c>
      <c r="E388" s="17" t="s">
        <v>14</v>
      </c>
    </row>
    <row r="389" spans="1:7" x14ac:dyDescent="0.3">
      <c r="A389" s="113"/>
      <c r="B389" s="20" t="s">
        <v>15</v>
      </c>
      <c r="C389" s="21">
        <v>1.9671003717469659E-3</v>
      </c>
      <c r="D389" s="21">
        <v>3.3266637895635665E-2</v>
      </c>
      <c r="E389" s="22"/>
      <c r="F389" s="34" t="s">
        <v>105</v>
      </c>
      <c r="G389" s="34" t="s">
        <v>105</v>
      </c>
    </row>
    <row r="390" spans="1:7" x14ac:dyDescent="0.3">
      <c r="A390" s="112" t="s">
        <v>22</v>
      </c>
      <c r="B390" s="16" t="s">
        <v>11</v>
      </c>
      <c r="C390" s="17" t="s">
        <v>169</v>
      </c>
      <c r="D390" s="17" t="s">
        <v>365</v>
      </c>
      <c r="E390" s="17" t="s">
        <v>14</v>
      </c>
    </row>
    <row r="391" spans="1:7" x14ac:dyDescent="0.3">
      <c r="A391" s="113"/>
      <c r="B391" s="20" t="s">
        <v>15</v>
      </c>
      <c r="C391" s="21">
        <v>0.46172516556291399</v>
      </c>
      <c r="D391" s="21">
        <v>0.14466023392912475</v>
      </c>
      <c r="E391" s="22"/>
    </row>
    <row r="392" spans="1:7" ht="33.75" customHeight="1" x14ac:dyDescent="0.3">
      <c r="A392" s="87" t="s">
        <v>25</v>
      </c>
      <c r="B392" s="87"/>
      <c r="C392" s="87"/>
      <c r="D392" s="87"/>
      <c r="E392" s="87"/>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row>
    <row r="399" spans="1:7" x14ac:dyDescent="0.3">
      <c r="A399" s="91" t="s">
        <v>32</v>
      </c>
      <c r="B399" s="91"/>
      <c r="C399" s="91"/>
      <c r="D399" s="91"/>
      <c r="E399" s="91"/>
    </row>
    <row r="400" spans="1:7" x14ac:dyDescent="0.3">
      <c r="A400" s="29" t="s">
        <v>33</v>
      </c>
      <c r="B400" s="29" t="s">
        <v>34</v>
      </c>
      <c r="C400" s="29" t="s">
        <v>35</v>
      </c>
      <c r="D400" s="30" t="s">
        <v>0</v>
      </c>
      <c r="E400" s="30" t="s">
        <v>1</v>
      </c>
    </row>
    <row r="401" spans="1:6" x14ac:dyDescent="0.3">
      <c r="A401" s="31" t="s">
        <v>36</v>
      </c>
      <c r="B401" s="24">
        <v>43368</v>
      </c>
      <c r="C401" s="24">
        <v>45195</v>
      </c>
      <c r="D401" s="25">
        <v>0.15306490076160476</v>
      </c>
      <c r="E401" s="32">
        <v>4</v>
      </c>
      <c r="F401" s="34" t="s">
        <v>105</v>
      </c>
    </row>
    <row r="402" spans="1:6" x14ac:dyDescent="0.3">
      <c r="A402" s="31" t="s">
        <v>37</v>
      </c>
      <c r="B402" s="24">
        <v>43340</v>
      </c>
      <c r="C402" s="24">
        <v>45167</v>
      </c>
      <c r="D402" s="25">
        <v>0.15311912896892724</v>
      </c>
      <c r="E402" s="32">
        <v>4</v>
      </c>
    </row>
    <row r="403" spans="1:6" x14ac:dyDescent="0.3">
      <c r="A403" s="23" t="s">
        <v>38</v>
      </c>
      <c r="B403" s="24">
        <v>43305</v>
      </c>
      <c r="C403" s="24">
        <v>45132</v>
      </c>
      <c r="D403" s="25">
        <v>0.15312837145075886</v>
      </c>
      <c r="E403" s="32">
        <v>4</v>
      </c>
    </row>
    <row r="404" spans="1:6" x14ac:dyDescent="0.3">
      <c r="A404" s="23" t="s">
        <v>39</v>
      </c>
      <c r="B404" s="24">
        <v>43277</v>
      </c>
      <c r="C404" s="24">
        <v>45104</v>
      </c>
      <c r="D404" s="25">
        <v>0.15292065591531764</v>
      </c>
      <c r="E404" s="32">
        <v>4</v>
      </c>
    </row>
    <row r="405" spans="1:6" x14ac:dyDescent="0.3">
      <c r="A405" s="23" t="s">
        <v>40</v>
      </c>
      <c r="B405" s="24">
        <v>43249</v>
      </c>
      <c r="C405" s="24">
        <v>45076</v>
      </c>
      <c r="D405" s="25">
        <v>0.15290059356953334</v>
      </c>
      <c r="E405" s="32">
        <v>4</v>
      </c>
    </row>
    <row r="407" spans="1:6" x14ac:dyDescent="0.3">
      <c r="A407" s="92" t="s">
        <v>180</v>
      </c>
      <c r="B407" s="93"/>
      <c r="C407" s="93"/>
      <c r="D407" s="93"/>
      <c r="E407" s="93"/>
    </row>
    <row r="408" spans="1:6" x14ac:dyDescent="0.3">
      <c r="A408" s="1" t="s">
        <v>2</v>
      </c>
      <c r="B408" s="2"/>
      <c r="C408" s="94" t="s">
        <v>3</v>
      </c>
      <c r="D408" s="94" t="s">
        <v>4</v>
      </c>
      <c r="E408" s="94"/>
    </row>
    <row r="409" spans="1:6" x14ac:dyDescent="0.3">
      <c r="A409" s="3" t="s">
        <v>5</v>
      </c>
      <c r="B409" s="4"/>
      <c r="C409" s="95"/>
      <c r="D409" s="95"/>
      <c r="E409" s="95"/>
    </row>
    <row r="410" spans="1:6" x14ac:dyDescent="0.3">
      <c r="A410" s="6" t="s">
        <v>6</v>
      </c>
      <c r="B410" s="7"/>
      <c r="C410" s="96"/>
      <c r="D410" s="96"/>
      <c r="E410" s="96"/>
    </row>
    <row r="411" spans="1:6" x14ac:dyDescent="0.3">
      <c r="A411" s="116" t="s">
        <v>7</v>
      </c>
      <c r="B411" s="9" t="s">
        <v>8</v>
      </c>
      <c r="C411" s="10"/>
      <c r="D411" s="11"/>
      <c r="E411" s="11"/>
    </row>
    <row r="412" spans="1:6" x14ac:dyDescent="0.3">
      <c r="A412" s="117"/>
      <c r="B412" s="13" t="s">
        <v>9</v>
      </c>
      <c r="C412" s="14"/>
      <c r="D412" s="15"/>
      <c r="E412" s="15"/>
    </row>
    <row r="413" spans="1:6" x14ac:dyDescent="0.3">
      <c r="A413" s="112" t="s">
        <v>10</v>
      </c>
      <c r="B413" s="16" t="s">
        <v>11</v>
      </c>
      <c r="C413" s="17" t="s">
        <v>367</v>
      </c>
      <c r="D413" s="18" t="s">
        <v>173</v>
      </c>
      <c r="E413" s="17" t="s">
        <v>14</v>
      </c>
    </row>
    <row r="414" spans="1:6" x14ac:dyDescent="0.3">
      <c r="A414" s="113"/>
      <c r="B414" s="20" t="s">
        <v>15</v>
      </c>
      <c r="C414" s="21">
        <v>-0.74397573452997401</v>
      </c>
      <c r="D414" s="21">
        <v>-0.33722518213612673</v>
      </c>
      <c r="E414" s="22"/>
    </row>
    <row r="415" spans="1:6" x14ac:dyDescent="0.3">
      <c r="A415" s="112" t="s">
        <v>16</v>
      </c>
      <c r="B415" s="16" t="s">
        <v>11</v>
      </c>
      <c r="C415" s="17" t="s">
        <v>80</v>
      </c>
      <c r="D415" s="17" t="s">
        <v>67</v>
      </c>
      <c r="E415" s="17" t="s">
        <v>14</v>
      </c>
    </row>
    <row r="416" spans="1:6" x14ac:dyDescent="0.3">
      <c r="A416" s="113"/>
      <c r="B416" s="20" t="s">
        <v>15</v>
      </c>
      <c r="C416" s="21">
        <v>-0.245335006663705</v>
      </c>
      <c r="D416" s="21">
        <v>-9.3654023087861415E-2</v>
      </c>
      <c r="E416" s="22"/>
    </row>
    <row r="417" spans="1:7" x14ac:dyDescent="0.3">
      <c r="A417" s="112" t="s">
        <v>19</v>
      </c>
      <c r="B417" s="16" t="s">
        <v>11</v>
      </c>
      <c r="C417" s="17" t="s">
        <v>229</v>
      </c>
      <c r="D417" s="17" t="s">
        <v>369</v>
      </c>
      <c r="E417" s="17" t="s">
        <v>14</v>
      </c>
    </row>
    <row r="418" spans="1:7" x14ac:dyDescent="0.3">
      <c r="A418" s="113"/>
      <c r="B418" s="20" t="s">
        <v>15</v>
      </c>
      <c r="C418" s="21">
        <v>9.9324337010091579E-3</v>
      </c>
      <c r="D418" s="21">
        <v>3.6142337957007165E-2</v>
      </c>
      <c r="E418" s="22"/>
      <c r="F418" s="34" t="s">
        <v>105</v>
      </c>
      <c r="G418" s="34" t="s">
        <v>105</v>
      </c>
    </row>
    <row r="419" spans="1:7" x14ac:dyDescent="0.3">
      <c r="A419" s="112" t="s">
        <v>22</v>
      </c>
      <c r="B419" s="16" t="s">
        <v>11</v>
      </c>
      <c r="C419" s="17" t="s">
        <v>176</v>
      </c>
      <c r="D419" s="17" t="s">
        <v>111</v>
      </c>
      <c r="E419" s="17" t="s">
        <v>14</v>
      </c>
    </row>
    <row r="420" spans="1:7" x14ac:dyDescent="0.3">
      <c r="A420" s="113"/>
      <c r="B420" s="20" t="s">
        <v>15</v>
      </c>
      <c r="C420" s="21">
        <v>0.44704777872965362</v>
      </c>
      <c r="D420" s="21">
        <v>0.14538954911026725</v>
      </c>
      <c r="E420" s="22"/>
    </row>
    <row r="421" spans="1:7" ht="36" customHeight="1" x14ac:dyDescent="0.3">
      <c r="A421" s="87" t="s">
        <v>25</v>
      </c>
      <c r="B421" s="87"/>
      <c r="C421" s="87"/>
      <c r="D421" s="87"/>
      <c r="E421" s="87"/>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43368</v>
      </c>
      <c r="C430" s="24">
        <v>45195</v>
      </c>
      <c r="D430" s="25">
        <v>0.1456267178322451</v>
      </c>
      <c r="E430" s="32">
        <v>4</v>
      </c>
      <c r="F430" s="34" t="s">
        <v>105</v>
      </c>
    </row>
    <row r="431" spans="1:7" x14ac:dyDescent="0.3">
      <c r="A431" s="31" t="s">
        <v>37</v>
      </c>
      <c r="B431" s="24">
        <v>43340</v>
      </c>
      <c r="C431" s="24">
        <v>45167</v>
      </c>
      <c r="D431" s="25">
        <v>0.14564489950298751</v>
      </c>
      <c r="E431" s="32">
        <v>4</v>
      </c>
    </row>
    <row r="432" spans="1:7" x14ac:dyDescent="0.3">
      <c r="A432" s="23" t="s">
        <v>38</v>
      </c>
      <c r="B432" s="24">
        <v>43305</v>
      </c>
      <c r="C432" s="24">
        <v>45132</v>
      </c>
      <c r="D432" s="25">
        <v>0.14569091792394684</v>
      </c>
      <c r="E432" s="32">
        <v>4</v>
      </c>
    </row>
    <row r="433" spans="1:7" x14ac:dyDescent="0.3">
      <c r="A433" s="23" t="s">
        <v>39</v>
      </c>
      <c r="B433" s="24">
        <v>43277</v>
      </c>
      <c r="C433" s="24">
        <v>45104</v>
      </c>
      <c r="D433" s="25">
        <v>0.1455951054433666</v>
      </c>
      <c r="E433" s="32">
        <v>4</v>
      </c>
    </row>
    <row r="434" spans="1:7" x14ac:dyDescent="0.3">
      <c r="A434" s="23" t="s">
        <v>40</v>
      </c>
      <c r="B434" s="24">
        <v>43249</v>
      </c>
      <c r="C434" s="24">
        <v>45076</v>
      </c>
      <c r="D434" s="25">
        <v>0.14561114866984035</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116" t="s">
        <v>7</v>
      </c>
      <c r="B440" s="9" t="s">
        <v>130</v>
      </c>
      <c r="C440" s="10"/>
      <c r="D440" s="11"/>
      <c r="E440" s="11"/>
    </row>
    <row r="441" spans="1:7" x14ac:dyDescent="0.3">
      <c r="A441" s="117"/>
      <c r="B441" s="13" t="s">
        <v>9</v>
      </c>
      <c r="C441" s="14"/>
      <c r="D441" s="15"/>
      <c r="E441" s="15"/>
    </row>
    <row r="442" spans="1:7" x14ac:dyDescent="0.3">
      <c r="A442" s="112" t="s">
        <v>10</v>
      </c>
      <c r="B442" s="16" t="s">
        <v>11</v>
      </c>
      <c r="C442" s="17" t="s">
        <v>440</v>
      </c>
      <c r="D442" s="18" t="s">
        <v>182</v>
      </c>
      <c r="E442" s="17" t="s">
        <v>14</v>
      </c>
    </row>
    <row r="443" spans="1:7" x14ac:dyDescent="0.3">
      <c r="A443" s="113"/>
      <c r="B443" s="20" t="s">
        <v>15</v>
      </c>
      <c r="C443" s="21">
        <v>-0.50744272485305353</v>
      </c>
      <c r="D443" s="21">
        <v>-0.24138090909161281</v>
      </c>
      <c r="E443" s="22"/>
    </row>
    <row r="444" spans="1:7" x14ac:dyDescent="0.3">
      <c r="A444" s="112" t="s">
        <v>16</v>
      </c>
      <c r="B444" s="16" t="s">
        <v>11</v>
      </c>
      <c r="C444" s="17" t="s">
        <v>145</v>
      </c>
      <c r="D444" s="17" t="s">
        <v>183</v>
      </c>
      <c r="E444" s="17" t="s">
        <v>14</v>
      </c>
    </row>
    <row r="445" spans="1:7" x14ac:dyDescent="0.3">
      <c r="A445" s="113"/>
      <c r="B445" s="20" t="s">
        <v>15</v>
      </c>
      <c r="C445" s="21">
        <v>-0.18910846568725681</v>
      </c>
      <c r="D445" s="21">
        <v>-0.12340681636825479</v>
      </c>
      <c r="E445" s="22"/>
    </row>
    <row r="446" spans="1:7" x14ac:dyDescent="0.3">
      <c r="A446" s="112" t="s">
        <v>19</v>
      </c>
      <c r="B446" s="16" t="s">
        <v>11</v>
      </c>
      <c r="C446" s="17" t="s">
        <v>467</v>
      </c>
      <c r="D446" s="17" t="s">
        <v>378</v>
      </c>
      <c r="E446" s="17" t="s">
        <v>14</v>
      </c>
    </row>
    <row r="447" spans="1:7" x14ac:dyDescent="0.3">
      <c r="A447" s="113"/>
      <c r="B447" s="20" t="s">
        <v>15</v>
      </c>
      <c r="C447" s="21">
        <v>-6.9963279913071941E-2</v>
      </c>
      <c r="D447" s="21">
        <v>-1.3598882936132428E-2</v>
      </c>
      <c r="E447" s="22"/>
      <c r="F447" s="34" t="s">
        <v>105</v>
      </c>
      <c r="G447" s="34" t="s">
        <v>105</v>
      </c>
    </row>
    <row r="448" spans="1:7" x14ac:dyDescent="0.3">
      <c r="A448" s="112" t="s">
        <v>22</v>
      </c>
      <c r="B448" s="16" t="s">
        <v>11</v>
      </c>
      <c r="C448" s="17" t="s">
        <v>186</v>
      </c>
      <c r="D448" s="17" t="s">
        <v>187</v>
      </c>
      <c r="E448" s="17" t="s">
        <v>14</v>
      </c>
    </row>
    <row r="449" spans="1:6" x14ac:dyDescent="0.3">
      <c r="A449" s="113"/>
      <c r="B449" s="20" t="s">
        <v>15</v>
      </c>
      <c r="C449" s="21">
        <v>0.13534558449906609</v>
      </c>
      <c r="D449" s="21">
        <v>7.8925779700995236E-2</v>
      </c>
      <c r="E449" s="22"/>
    </row>
    <row r="450" spans="1:6" ht="36.75" customHeight="1" x14ac:dyDescent="0.3">
      <c r="A450" s="87" t="s">
        <v>25</v>
      </c>
      <c r="B450" s="87"/>
      <c r="C450" s="87"/>
      <c r="D450" s="87"/>
      <c r="E450" s="87"/>
    </row>
    <row r="451" spans="1:6" x14ac:dyDescent="0.3">
      <c r="A451" s="5" t="s">
        <v>26</v>
      </c>
    </row>
    <row r="452" spans="1:6" x14ac:dyDescent="0.3">
      <c r="A452" s="5" t="s">
        <v>138</v>
      </c>
    </row>
    <row r="453" spans="1:6" x14ac:dyDescent="0.3">
      <c r="A453" s="5" t="s">
        <v>532</v>
      </c>
    </row>
    <row r="454" spans="1:6" x14ac:dyDescent="0.3">
      <c r="A454" s="5" t="s">
        <v>140</v>
      </c>
    </row>
    <row r="455" spans="1:6" x14ac:dyDescent="0.3">
      <c r="A455" s="5" t="s">
        <v>51</v>
      </c>
    </row>
    <row r="456" spans="1:6" x14ac:dyDescent="0.3">
      <c r="A456" s="88" t="s">
        <v>31</v>
      </c>
      <c r="B456" s="89"/>
      <c r="C456" s="89"/>
      <c r="D456" s="90"/>
      <c r="E456" s="28" t="b">
        <v>1</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43368</v>
      </c>
      <c r="C459" s="24">
        <v>45188</v>
      </c>
      <c r="D459" s="25">
        <v>8.1666187932058612E-2</v>
      </c>
      <c r="E459" s="32">
        <v>3</v>
      </c>
      <c r="F459" s="34" t="s">
        <v>105</v>
      </c>
    </row>
    <row r="460" spans="1:6" x14ac:dyDescent="0.3">
      <c r="A460" s="31" t="s">
        <v>37</v>
      </c>
      <c r="B460" s="24">
        <v>43340</v>
      </c>
      <c r="C460" s="24">
        <v>45160</v>
      </c>
      <c r="D460" s="25">
        <v>8.1907861243472588E-2</v>
      </c>
      <c r="E460" s="32">
        <v>3</v>
      </c>
    </row>
    <row r="461" spans="1:6" x14ac:dyDescent="0.3">
      <c r="A461" s="23" t="s">
        <v>38</v>
      </c>
      <c r="B461" s="24">
        <v>43312</v>
      </c>
      <c r="C461" s="24">
        <v>45132</v>
      </c>
      <c r="D461" s="25">
        <v>8.2000404473365124E-2</v>
      </c>
      <c r="E461" s="32">
        <v>3</v>
      </c>
    </row>
    <row r="462" spans="1:6" x14ac:dyDescent="0.3">
      <c r="A462" s="23" t="s">
        <v>39</v>
      </c>
      <c r="B462" s="24">
        <v>43284</v>
      </c>
      <c r="C462" s="24">
        <v>45104</v>
      </c>
      <c r="D462" s="25">
        <v>8.1936895754601724E-2</v>
      </c>
      <c r="E462" s="32">
        <v>3</v>
      </c>
    </row>
    <row r="463" spans="1:6" x14ac:dyDescent="0.3">
      <c r="A463" s="23" t="s">
        <v>40</v>
      </c>
      <c r="B463" s="24">
        <v>43256</v>
      </c>
      <c r="C463" s="24">
        <v>45076</v>
      </c>
      <c r="D463" s="25">
        <v>8.2022763323698886E-2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116" t="s">
        <v>7</v>
      </c>
      <c r="B469" s="9" t="s">
        <v>76</v>
      </c>
      <c r="C469" s="10"/>
      <c r="D469" s="11"/>
      <c r="E469" s="11"/>
    </row>
    <row r="470" spans="1:7" x14ac:dyDescent="0.3">
      <c r="A470" s="117"/>
      <c r="B470" s="13" t="s">
        <v>9</v>
      </c>
      <c r="C470" s="14"/>
      <c r="D470" s="15"/>
      <c r="E470" s="15"/>
    </row>
    <row r="471" spans="1:7" x14ac:dyDescent="0.3">
      <c r="A471" s="112" t="s">
        <v>10</v>
      </c>
      <c r="B471" s="16" t="s">
        <v>11</v>
      </c>
      <c r="C471" s="17" t="s">
        <v>380</v>
      </c>
      <c r="D471" s="18" t="s">
        <v>372</v>
      </c>
      <c r="E471" s="17" t="s">
        <v>14</v>
      </c>
    </row>
    <row r="472" spans="1:7" x14ac:dyDescent="0.3">
      <c r="A472" s="113"/>
      <c r="B472" s="20" t="s">
        <v>15</v>
      </c>
      <c r="C472" s="21">
        <v>-0.66490406531593105</v>
      </c>
      <c r="D472" s="21">
        <v>-0.21503279627104932</v>
      </c>
      <c r="E472" s="22"/>
    </row>
    <row r="473" spans="1:7" x14ac:dyDescent="0.3">
      <c r="A473" s="112" t="s">
        <v>16</v>
      </c>
      <c r="B473" s="16" t="s">
        <v>11</v>
      </c>
      <c r="C473" s="17" t="s">
        <v>192</v>
      </c>
      <c r="D473" s="17" t="s">
        <v>193</v>
      </c>
      <c r="E473" s="17" t="s">
        <v>14</v>
      </c>
    </row>
    <row r="474" spans="1:7" x14ac:dyDescent="0.3">
      <c r="A474" s="113"/>
      <c r="B474" s="20" t="s">
        <v>15</v>
      </c>
      <c r="C474" s="21">
        <v>-0.2302506228329777</v>
      </c>
      <c r="D474" s="21">
        <v>-4.5361930729109767E-2</v>
      </c>
      <c r="E474" s="22"/>
    </row>
    <row r="475" spans="1:7" x14ac:dyDescent="0.3">
      <c r="A475" s="112" t="s">
        <v>19</v>
      </c>
      <c r="B475" s="16" t="s">
        <v>11</v>
      </c>
      <c r="C475" s="17" t="s">
        <v>510</v>
      </c>
      <c r="D475" s="17" t="s">
        <v>533</v>
      </c>
      <c r="E475" s="17" t="s">
        <v>14</v>
      </c>
    </row>
    <row r="476" spans="1:7" x14ac:dyDescent="0.3">
      <c r="A476" s="113"/>
      <c r="B476" s="20" t="s">
        <v>15</v>
      </c>
      <c r="C476" s="21">
        <v>-7.8255473301889311E-2</v>
      </c>
      <c r="D476" s="21">
        <v>-7.7891678017286692E-3</v>
      </c>
      <c r="E476" s="22"/>
      <c r="F476" s="34" t="s">
        <v>105</v>
      </c>
      <c r="G476" s="34" t="s">
        <v>105</v>
      </c>
    </row>
    <row r="477" spans="1:7" x14ac:dyDescent="0.3">
      <c r="A477" s="112" t="s">
        <v>22</v>
      </c>
      <c r="B477" s="16" t="s">
        <v>11</v>
      </c>
      <c r="C477" s="17" t="s">
        <v>196</v>
      </c>
      <c r="D477" s="17" t="s">
        <v>534</v>
      </c>
      <c r="E477" s="17" t="s">
        <v>14</v>
      </c>
    </row>
    <row r="478" spans="1:7" x14ac:dyDescent="0.3">
      <c r="A478" s="113"/>
      <c r="B478" s="20" t="s">
        <v>15</v>
      </c>
      <c r="C478" s="21">
        <v>0.13851284703993083</v>
      </c>
      <c r="D478" s="21">
        <v>2.9924092219458354E-2</v>
      </c>
      <c r="E478" s="22"/>
    </row>
    <row r="479" spans="1:7" ht="36" customHeight="1" x14ac:dyDescent="0.3">
      <c r="A479" s="87" t="s">
        <v>25</v>
      </c>
      <c r="B479" s="87"/>
      <c r="C479" s="87"/>
      <c r="D479" s="87"/>
      <c r="E479" s="87"/>
    </row>
    <row r="480" spans="1:7" x14ac:dyDescent="0.3">
      <c r="A480" s="5" t="s">
        <v>26</v>
      </c>
    </row>
    <row r="481" spans="1:6" x14ac:dyDescent="0.3">
      <c r="A481" s="5" t="s">
        <v>198</v>
      </c>
    </row>
    <row r="482" spans="1:6" x14ac:dyDescent="0.3">
      <c r="A482" s="5" t="s">
        <v>535</v>
      </c>
    </row>
    <row r="483" spans="1:6" x14ac:dyDescent="0.3">
      <c r="A483" s="5" t="s">
        <v>536</v>
      </c>
    </row>
    <row r="484" spans="1:6" ht="26.25" customHeight="1" x14ac:dyDescent="0.3">
      <c r="A484" s="108" t="s">
        <v>30</v>
      </c>
      <c r="B484" s="108"/>
      <c r="C484" s="108"/>
      <c r="D484" s="108"/>
      <c r="E484" s="108"/>
    </row>
    <row r="485" spans="1:6" x14ac:dyDescent="0.3">
      <c r="A485" s="88" t="s">
        <v>31</v>
      </c>
      <c r="B485" s="89"/>
      <c r="C485" s="89"/>
      <c r="D485" s="90"/>
      <c r="E485" s="28" t="b">
        <v>1</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43375</v>
      </c>
      <c r="C488" s="24">
        <v>45195</v>
      </c>
      <c r="D488" s="25">
        <v>0.10739312450539056</v>
      </c>
      <c r="E488" s="32">
        <v>3</v>
      </c>
      <c r="F488" s="34" t="s">
        <v>105</v>
      </c>
    </row>
    <row r="489" spans="1:6" x14ac:dyDescent="0.3">
      <c r="A489" s="31" t="s">
        <v>37</v>
      </c>
      <c r="B489" s="24">
        <v>43347</v>
      </c>
      <c r="C489" s="24">
        <v>45167</v>
      </c>
      <c r="D489" s="25">
        <v>0.10738795063226469</v>
      </c>
      <c r="E489" s="32">
        <v>3</v>
      </c>
    </row>
    <row r="490" spans="1:6" x14ac:dyDescent="0.3">
      <c r="A490" s="23" t="s">
        <v>38</v>
      </c>
      <c r="B490" s="24">
        <v>43305</v>
      </c>
      <c r="C490" s="24">
        <v>45125</v>
      </c>
      <c r="D490" s="25">
        <v>0.10735751424277337</v>
      </c>
      <c r="E490" s="32">
        <v>3</v>
      </c>
    </row>
    <row r="491" spans="1:6" x14ac:dyDescent="0.3">
      <c r="A491" s="23" t="s">
        <v>39</v>
      </c>
      <c r="B491" s="24">
        <v>43277</v>
      </c>
      <c r="C491" s="24">
        <v>45097</v>
      </c>
      <c r="D491" s="25">
        <v>0.10745499889769129</v>
      </c>
      <c r="E491" s="32">
        <v>3</v>
      </c>
    </row>
    <row r="492" spans="1:6" x14ac:dyDescent="0.3">
      <c r="A492" s="23" t="s">
        <v>40</v>
      </c>
      <c r="B492" s="24">
        <v>43249</v>
      </c>
      <c r="C492" s="24">
        <v>45069</v>
      </c>
      <c r="D492" s="25">
        <v>0.10751680506266477</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116" t="s">
        <v>7</v>
      </c>
      <c r="B498" s="9" t="s">
        <v>130</v>
      </c>
      <c r="C498" s="10"/>
      <c r="D498" s="11"/>
      <c r="E498" s="11"/>
    </row>
    <row r="499" spans="1:7" x14ac:dyDescent="0.3">
      <c r="A499" s="117"/>
      <c r="B499" s="13" t="s">
        <v>9</v>
      </c>
      <c r="C499" s="14"/>
      <c r="D499" s="15"/>
      <c r="E499" s="15"/>
    </row>
    <row r="500" spans="1:7" x14ac:dyDescent="0.3">
      <c r="A500" s="112" t="s">
        <v>10</v>
      </c>
      <c r="B500" s="16" t="s">
        <v>11</v>
      </c>
      <c r="C500" s="17" t="s">
        <v>88</v>
      </c>
      <c r="D500" s="18" t="s">
        <v>322</v>
      </c>
      <c r="E500" s="17" t="s">
        <v>14</v>
      </c>
    </row>
    <row r="501" spans="1:7" x14ac:dyDescent="0.3">
      <c r="A501" s="113"/>
      <c r="B501" s="20" t="s">
        <v>15</v>
      </c>
      <c r="C501" s="21">
        <v>-0.68923472477574155</v>
      </c>
      <c r="D501" s="21">
        <v>-0.33287891158511629</v>
      </c>
      <c r="E501" s="22"/>
    </row>
    <row r="502" spans="1:7" x14ac:dyDescent="0.3">
      <c r="A502" s="112" t="s">
        <v>16</v>
      </c>
      <c r="B502" s="16" t="s">
        <v>11</v>
      </c>
      <c r="C502" s="17" t="s">
        <v>203</v>
      </c>
      <c r="D502" s="17" t="s">
        <v>204</v>
      </c>
      <c r="E502" s="17" t="s">
        <v>14</v>
      </c>
    </row>
    <row r="503" spans="1:7" x14ac:dyDescent="0.3">
      <c r="A503" s="113"/>
      <c r="B503" s="20" t="s">
        <v>15</v>
      </c>
      <c r="C503" s="21">
        <v>-0.20013817001491374</v>
      </c>
      <c r="D503" s="21">
        <v>-0.11919569528335516</v>
      </c>
      <c r="E503" s="22"/>
    </row>
    <row r="504" spans="1:7" x14ac:dyDescent="0.3">
      <c r="A504" s="112" t="s">
        <v>19</v>
      </c>
      <c r="B504" s="16" t="s">
        <v>11</v>
      </c>
      <c r="C504" s="17" t="s">
        <v>507</v>
      </c>
      <c r="D504" s="17" t="s">
        <v>254</v>
      </c>
      <c r="E504" s="17" t="s">
        <v>14</v>
      </c>
    </row>
    <row r="505" spans="1:7" x14ac:dyDescent="0.3">
      <c r="A505" s="113"/>
      <c r="B505" s="20" t="s">
        <v>15</v>
      </c>
      <c r="C505" s="21">
        <v>-3.2425368901454532E-2</v>
      </c>
      <c r="D505" s="21">
        <v>5.0889002830456498E-4</v>
      </c>
      <c r="E505" s="22"/>
      <c r="F505" s="34" t="s">
        <v>105</v>
      </c>
      <c r="G505" s="34" t="s">
        <v>105</v>
      </c>
    </row>
    <row r="506" spans="1:7" x14ac:dyDescent="0.3">
      <c r="A506" s="112" t="s">
        <v>22</v>
      </c>
      <c r="B506" s="16" t="s">
        <v>11</v>
      </c>
      <c r="C506" s="17" t="s">
        <v>207</v>
      </c>
      <c r="D506" s="17" t="s">
        <v>208</v>
      </c>
      <c r="E506" s="17" t="s">
        <v>14</v>
      </c>
    </row>
    <row r="507" spans="1:7" x14ac:dyDescent="0.3">
      <c r="A507" s="113"/>
      <c r="B507" s="20" t="s">
        <v>15</v>
      </c>
      <c r="C507" s="21">
        <v>0.20995207085178436</v>
      </c>
      <c r="D507" s="21">
        <v>0.11067518871954518</v>
      </c>
      <c r="E507" s="22"/>
    </row>
    <row r="508" spans="1:7" ht="36" customHeight="1" x14ac:dyDescent="0.3">
      <c r="A508" s="87" t="s">
        <v>25</v>
      </c>
      <c r="B508" s="87"/>
      <c r="C508" s="87"/>
      <c r="D508" s="87"/>
      <c r="E508" s="87"/>
    </row>
    <row r="509" spans="1:7" x14ac:dyDescent="0.3">
      <c r="A509" s="5" t="s">
        <v>26</v>
      </c>
    </row>
    <row r="510" spans="1:7" x14ac:dyDescent="0.3">
      <c r="A510" s="5" t="s">
        <v>138</v>
      </c>
    </row>
    <row r="511" spans="1:7" x14ac:dyDescent="0.3">
      <c r="A511" s="5" t="s">
        <v>537</v>
      </c>
    </row>
    <row r="512" spans="1:7" x14ac:dyDescent="0.3">
      <c r="A512" s="5" t="s">
        <v>140</v>
      </c>
    </row>
    <row r="513" spans="1:6" ht="27" customHeight="1" x14ac:dyDescent="0.3">
      <c r="A513" s="108" t="s">
        <v>30</v>
      </c>
      <c r="B513" s="108"/>
      <c r="C513" s="108"/>
      <c r="D513" s="108"/>
      <c r="E513" s="108"/>
    </row>
    <row r="514" spans="1:6" x14ac:dyDescent="0.3">
      <c r="A514" s="88" t="s">
        <v>31</v>
      </c>
      <c r="B514" s="89"/>
      <c r="C514" s="89"/>
      <c r="D514" s="90"/>
      <c r="E514" s="28" t="b">
        <v>1</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43368</v>
      </c>
      <c r="C517" s="24">
        <v>45195</v>
      </c>
      <c r="D517" s="25">
        <v>0.1004917027957493</v>
      </c>
      <c r="E517" s="32">
        <v>3</v>
      </c>
      <c r="F517" s="34" t="s">
        <v>105</v>
      </c>
    </row>
    <row r="518" spans="1:6" x14ac:dyDescent="0.3">
      <c r="A518" s="31" t="s">
        <v>37</v>
      </c>
      <c r="B518" s="24">
        <v>43340</v>
      </c>
      <c r="C518" s="24">
        <v>45167</v>
      </c>
      <c r="D518" s="25">
        <v>0.10060528712539239</v>
      </c>
      <c r="E518" s="32">
        <v>3</v>
      </c>
    </row>
    <row r="519" spans="1:6" x14ac:dyDescent="0.3">
      <c r="A519" s="23" t="s">
        <v>38</v>
      </c>
      <c r="B519" s="24">
        <v>43305</v>
      </c>
      <c r="C519" s="24">
        <v>45132</v>
      </c>
      <c r="D519" s="25">
        <v>0.10066574852626831</v>
      </c>
      <c r="E519" s="32">
        <v>3</v>
      </c>
    </row>
    <row r="520" spans="1:6" x14ac:dyDescent="0.3">
      <c r="A520" s="23" t="s">
        <v>39</v>
      </c>
      <c r="B520" s="24">
        <v>43277</v>
      </c>
      <c r="C520" s="24">
        <v>45104</v>
      </c>
      <c r="D520" s="25">
        <v>0.10063457630886481</v>
      </c>
      <c r="E520" s="32">
        <v>3</v>
      </c>
    </row>
    <row r="521" spans="1:6" x14ac:dyDescent="0.3">
      <c r="A521" s="23" t="s">
        <v>40</v>
      </c>
      <c r="B521" s="24">
        <v>43249</v>
      </c>
      <c r="C521" s="24">
        <v>45076</v>
      </c>
      <c r="D521" s="25">
        <v>0.10064622932010041</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116" t="s">
        <v>7</v>
      </c>
      <c r="B527" s="9" t="s">
        <v>8</v>
      </c>
      <c r="C527" s="10"/>
      <c r="D527" s="11"/>
      <c r="E527" s="11"/>
    </row>
    <row r="528" spans="1:6" x14ac:dyDescent="0.3">
      <c r="A528" s="117"/>
      <c r="B528" s="13" t="s">
        <v>9</v>
      </c>
      <c r="C528" s="14"/>
      <c r="D528" s="15"/>
      <c r="E528" s="15"/>
    </row>
    <row r="529" spans="1:7" x14ac:dyDescent="0.3">
      <c r="A529" s="112" t="s">
        <v>10</v>
      </c>
      <c r="B529" s="16" t="s">
        <v>11</v>
      </c>
      <c r="C529" s="17" t="s">
        <v>418</v>
      </c>
      <c r="D529" s="18" t="s">
        <v>380</v>
      </c>
      <c r="E529" s="17" t="s">
        <v>14</v>
      </c>
    </row>
    <row r="530" spans="1:7" x14ac:dyDescent="0.3">
      <c r="A530" s="113"/>
      <c r="B530" s="20" t="s">
        <v>15</v>
      </c>
      <c r="C530" s="21">
        <v>-0.70956746201662013</v>
      </c>
      <c r="D530" s="21">
        <v>-0.30571290494830139</v>
      </c>
      <c r="E530" s="22"/>
    </row>
    <row r="531" spans="1:7" x14ac:dyDescent="0.3">
      <c r="A531" s="112" t="s">
        <v>16</v>
      </c>
      <c r="B531" s="16" t="s">
        <v>11</v>
      </c>
      <c r="C531" s="17" t="s">
        <v>212</v>
      </c>
      <c r="D531" s="17" t="s">
        <v>67</v>
      </c>
      <c r="E531" s="17" t="s">
        <v>14</v>
      </c>
    </row>
    <row r="532" spans="1:7" x14ac:dyDescent="0.3">
      <c r="A532" s="113"/>
      <c r="B532" s="20" t="s">
        <v>15</v>
      </c>
      <c r="C532" s="21">
        <v>-0.26271415852244484</v>
      </c>
      <c r="D532" s="21">
        <v>-9.3293505898621731E-2</v>
      </c>
      <c r="E532" s="22"/>
    </row>
    <row r="533" spans="1:7" x14ac:dyDescent="0.3">
      <c r="A533" s="112" t="s">
        <v>19</v>
      </c>
      <c r="B533" s="16" t="s">
        <v>11</v>
      </c>
      <c r="C533" s="17" t="s">
        <v>68</v>
      </c>
      <c r="D533" s="17" t="s">
        <v>251</v>
      </c>
      <c r="E533" s="17" t="s">
        <v>14</v>
      </c>
    </row>
    <row r="534" spans="1:7" x14ac:dyDescent="0.3">
      <c r="A534" s="113"/>
      <c r="B534" s="20" t="s">
        <v>15</v>
      </c>
      <c r="C534" s="21">
        <v>-5.210857230731869E-2</v>
      </c>
      <c r="D534" s="21">
        <v>2.6759937259452915E-3</v>
      </c>
      <c r="E534" s="22"/>
      <c r="F534" s="34" t="s">
        <v>105</v>
      </c>
      <c r="G534" s="34" t="s">
        <v>105</v>
      </c>
    </row>
    <row r="535" spans="1:7" x14ac:dyDescent="0.3">
      <c r="A535" s="112" t="s">
        <v>22</v>
      </c>
      <c r="B535" s="16" t="s">
        <v>11</v>
      </c>
      <c r="C535" s="17" t="s">
        <v>215</v>
      </c>
      <c r="D535" s="17" t="s">
        <v>381</v>
      </c>
      <c r="E535" s="17" t="s">
        <v>14</v>
      </c>
    </row>
    <row r="536" spans="1:7" x14ac:dyDescent="0.3">
      <c r="A536" s="113"/>
      <c r="B536" s="20" t="s">
        <v>15</v>
      </c>
      <c r="C536" s="21">
        <v>0.33839617486338791</v>
      </c>
      <c r="D536" s="21">
        <v>9.7158471247186462E-2</v>
      </c>
      <c r="E536" s="22"/>
    </row>
    <row r="537" spans="1:7" ht="35.25" customHeight="1" x14ac:dyDescent="0.3">
      <c r="A537" s="87" t="s">
        <v>25</v>
      </c>
      <c r="B537" s="87"/>
      <c r="C537" s="87"/>
      <c r="D537" s="87"/>
      <c r="E537" s="87"/>
    </row>
    <row r="538" spans="1:7" x14ac:dyDescent="0.3">
      <c r="A538" s="5" t="s">
        <v>26</v>
      </c>
    </row>
    <row r="539" spans="1:7" x14ac:dyDescent="0.3">
      <c r="A539" s="5" t="s">
        <v>49</v>
      </c>
    </row>
    <row r="540" spans="1:7" x14ac:dyDescent="0.3">
      <c r="A540" s="5" t="s">
        <v>382</v>
      </c>
    </row>
    <row r="541" spans="1:7" x14ac:dyDescent="0.3">
      <c r="A541" s="5" t="s">
        <v>333</v>
      </c>
    </row>
    <row r="542" spans="1:7" ht="23.25" customHeight="1" x14ac:dyDescent="0.3">
      <c r="A542" s="108" t="s">
        <v>30</v>
      </c>
      <c r="B542" s="108"/>
      <c r="C542" s="108"/>
      <c r="D542" s="108"/>
      <c r="E542" s="108"/>
    </row>
    <row r="543" spans="1:7" x14ac:dyDescent="0.3">
      <c r="A543" s="88" t="s">
        <v>31</v>
      </c>
      <c r="B543" s="89"/>
      <c r="C543" s="89"/>
      <c r="D543" s="90"/>
      <c r="E543" s="28" t="b">
        <v>1</v>
      </c>
    </row>
    <row r="544" spans="1:7" x14ac:dyDescent="0.3">
      <c r="A544" s="91" t="s">
        <v>32</v>
      </c>
      <c r="B544" s="91"/>
      <c r="C544" s="91"/>
      <c r="D544" s="91"/>
      <c r="E544" s="91"/>
    </row>
    <row r="545" spans="1:6" x14ac:dyDescent="0.3">
      <c r="A545" s="29" t="s">
        <v>33</v>
      </c>
      <c r="B545" s="29" t="s">
        <v>34</v>
      </c>
      <c r="C545" s="29" t="s">
        <v>35</v>
      </c>
      <c r="D545" s="30" t="s">
        <v>0</v>
      </c>
      <c r="E545" s="30" t="s">
        <v>1</v>
      </c>
    </row>
    <row r="546" spans="1:6" x14ac:dyDescent="0.3">
      <c r="A546" s="31" t="s">
        <v>36</v>
      </c>
      <c r="B546" s="24">
        <v>43368</v>
      </c>
      <c r="C546" s="24">
        <v>45195</v>
      </c>
      <c r="D546" s="25">
        <v>0.12237104416259108</v>
      </c>
      <c r="E546" s="32">
        <v>4</v>
      </c>
      <c r="F546" s="34" t="s">
        <v>105</v>
      </c>
    </row>
    <row r="547" spans="1:6" x14ac:dyDescent="0.3">
      <c r="A547" s="31" t="s">
        <v>37</v>
      </c>
      <c r="B547" s="24">
        <v>43340</v>
      </c>
      <c r="C547" s="24">
        <v>45167</v>
      </c>
      <c r="D547" s="25">
        <v>0.12239633391896317</v>
      </c>
      <c r="E547" s="32">
        <v>4</v>
      </c>
    </row>
    <row r="548" spans="1:6" x14ac:dyDescent="0.3">
      <c r="A548" s="23" t="s">
        <v>38</v>
      </c>
      <c r="B548" s="24">
        <v>43305</v>
      </c>
      <c r="C548" s="24">
        <v>45132</v>
      </c>
      <c r="D548" s="25">
        <v>0.1224062506989937</v>
      </c>
      <c r="E548" s="32">
        <v>4</v>
      </c>
    </row>
    <row r="549" spans="1:6" x14ac:dyDescent="0.3">
      <c r="A549" s="23" t="s">
        <v>39</v>
      </c>
      <c r="B549" s="24">
        <v>43277</v>
      </c>
      <c r="C549" s="24">
        <v>45104</v>
      </c>
      <c r="D549" s="25">
        <v>0.12227423822378292</v>
      </c>
      <c r="E549" s="32">
        <v>4</v>
      </c>
    </row>
    <row r="550" spans="1:6" x14ac:dyDescent="0.3">
      <c r="A550" s="23" t="s">
        <v>40</v>
      </c>
      <c r="B550" s="24">
        <v>43270</v>
      </c>
      <c r="C550" s="24">
        <v>45076</v>
      </c>
      <c r="D550" s="25">
        <v>0.12290175071304917</v>
      </c>
      <c r="E550" s="32">
        <v>4</v>
      </c>
    </row>
    <row r="552" spans="1:6" x14ac:dyDescent="0.3">
      <c r="A552" s="92" t="s">
        <v>226</v>
      </c>
      <c r="B552" s="93"/>
      <c r="C552" s="93"/>
      <c r="D552" s="93"/>
      <c r="E552" s="93"/>
    </row>
    <row r="553" spans="1:6" x14ac:dyDescent="0.3">
      <c r="A553" s="1" t="s">
        <v>2</v>
      </c>
      <c r="B553" s="2"/>
      <c r="C553" s="94" t="s">
        <v>3</v>
      </c>
      <c r="D553" s="94" t="s">
        <v>4</v>
      </c>
      <c r="E553" s="94"/>
    </row>
    <row r="554" spans="1:6" x14ac:dyDescent="0.3">
      <c r="A554" s="3" t="s">
        <v>5</v>
      </c>
      <c r="B554" s="4"/>
      <c r="C554" s="95"/>
      <c r="D554" s="95"/>
      <c r="E554" s="95"/>
    </row>
    <row r="555" spans="1:6" x14ac:dyDescent="0.3">
      <c r="A555" s="6" t="s">
        <v>6</v>
      </c>
      <c r="B555" s="7"/>
      <c r="C555" s="96"/>
      <c r="D555" s="96"/>
      <c r="E555" s="96"/>
    </row>
    <row r="556" spans="1:6" x14ac:dyDescent="0.3">
      <c r="A556" s="116" t="s">
        <v>7</v>
      </c>
      <c r="B556" s="9" t="s">
        <v>8</v>
      </c>
      <c r="C556" s="10"/>
      <c r="D556" s="11"/>
      <c r="E556" s="11"/>
    </row>
    <row r="557" spans="1:6" x14ac:dyDescent="0.3">
      <c r="A557" s="117"/>
      <c r="B557" s="13" t="s">
        <v>9</v>
      </c>
      <c r="C557" s="14"/>
      <c r="D557" s="15"/>
      <c r="E557" s="15"/>
    </row>
    <row r="558" spans="1:6" x14ac:dyDescent="0.3">
      <c r="A558" s="112" t="s">
        <v>10</v>
      </c>
      <c r="B558" s="16" t="s">
        <v>11</v>
      </c>
      <c r="C558" s="17" t="s">
        <v>448</v>
      </c>
      <c r="D558" s="18" t="s">
        <v>383</v>
      </c>
      <c r="E558" s="17" t="s">
        <v>14</v>
      </c>
    </row>
    <row r="559" spans="1:6" x14ac:dyDescent="0.3">
      <c r="A559" s="113"/>
      <c r="B559" s="20" t="s">
        <v>15</v>
      </c>
      <c r="C559" s="21">
        <v>-0.67617594814359494</v>
      </c>
      <c r="D559" s="21">
        <v>-0.27711292981157531</v>
      </c>
      <c r="E559" s="22"/>
    </row>
    <row r="560" spans="1:6" x14ac:dyDescent="0.3">
      <c r="A560" s="112" t="s">
        <v>16</v>
      </c>
      <c r="B560" s="16" t="s">
        <v>11</v>
      </c>
      <c r="C560" s="17" t="s">
        <v>220</v>
      </c>
      <c r="D560" s="17" t="s">
        <v>221</v>
      </c>
      <c r="E560" s="17" t="s">
        <v>14</v>
      </c>
    </row>
    <row r="561" spans="1:7" x14ac:dyDescent="0.3">
      <c r="A561" s="113"/>
      <c r="B561" s="20" t="s">
        <v>15</v>
      </c>
      <c r="C561" s="21">
        <v>-0.23958107328332368</v>
      </c>
      <c r="D561" s="21">
        <v>-8.0824743882405459E-2</v>
      </c>
      <c r="E561" s="22"/>
    </row>
    <row r="562" spans="1:7" x14ac:dyDescent="0.3">
      <c r="A562" s="112" t="s">
        <v>19</v>
      </c>
      <c r="B562" s="16" t="s">
        <v>11</v>
      </c>
      <c r="C562" s="17" t="s">
        <v>56</v>
      </c>
      <c r="D562" s="17" t="s">
        <v>81</v>
      </c>
      <c r="E562" s="17" t="s">
        <v>14</v>
      </c>
    </row>
    <row r="563" spans="1:7" x14ac:dyDescent="0.3">
      <c r="A563" s="113"/>
      <c r="B563" s="20" t="s">
        <v>15</v>
      </c>
      <c r="C563" s="21">
        <v>-5.59393348407764E-2</v>
      </c>
      <c r="D563" s="21">
        <v>-1.3822748935404805E-3</v>
      </c>
      <c r="E563" s="22"/>
      <c r="F563" s="34" t="s">
        <v>105</v>
      </c>
      <c r="G563" s="34" t="s">
        <v>105</v>
      </c>
    </row>
    <row r="564" spans="1:7" x14ac:dyDescent="0.3">
      <c r="A564" s="112" t="s">
        <v>22</v>
      </c>
      <c r="B564" s="16" t="s">
        <v>11</v>
      </c>
      <c r="C564" s="17" t="s">
        <v>224</v>
      </c>
      <c r="D564" s="17" t="s">
        <v>384</v>
      </c>
      <c r="E564" s="17" t="s">
        <v>14</v>
      </c>
    </row>
    <row r="565" spans="1:7" x14ac:dyDescent="0.3">
      <c r="A565" s="113"/>
      <c r="B565" s="20" t="s">
        <v>15</v>
      </c>
      <c r="C565" s="21">
        <v>0.23331363872982802</v>
      </c>
      <c r="D565" s="21">
        <v>7.3007586560153381E-2</v>
      </c>
      <c r="E565" s="22"/>
    </row>
    <row r="566" spans="1:7" ht="36" customHeight="1" x14ac:dyDescent="0.3">
      <c r="A566" s="87" t="s">
        <v>25</v>
      </c>
      <c r="B566" s="87"/>
      <c r="C566" s="87"/>
      <c r="D566" s="87"/>
      <c r="E566" s="87"/>
    </row>
    <row r="567" spans="1:7" x14ac:dyDescent="0.3">
      <c r="A567" s="5" t="s">
        <v>26</v>
      </c>
    </row>
    <row r="568" spans="1:7" x14ac:dyDescent="0.3">
      <c r="A568" s="5" t="s">
        <v>49</v>
      </c>
    </row>
    <row r="569" spans="1:7" x14ac:dyDescent="0.3">
      <c r="A569" s="5" t="s">
        <v>385</v>
      </c>
    </row>
    <row r="570" spans="1:7" x14ac:dyDescent="0.3">
      <c r="A570" s="5" t="s">
        <v>333</v>
      </c>
    </row>
    <row r="571" spans="1:7" ht="27.75" customHeight="1" x14ac:dyDescent="0.3">
      <c r="A571" s="108" t="s">
        <v>30</v>
      </c>
      <c r="B571" s="108"/>
      <c r="C571" s="108"/>
      <c r="D571" s="108"/>
      <c r="E571" s="108"/>
    </row>
    <row r="572" spans="1:7" x14ac:dyDescent="0.3">
      <c r="A572" s="88" t="s">
        <v>31</v>
      </c>
      <c r="B572" s="89"/>
      <c r="C572" s="89"/>
      <c r="D572" s="90"/>
      <c r="E572" s="28" t="b">
        <v>1</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43368</v>
      </c>
      <c r="C575" s="24">
        <v>45195</v>
      </c>
      <c r="D575" s="25">
        <v>0.10107431627027054</v>
      </c>
      <c r="E575" s="32">
        <v>3</v>
      </c>
      <c r="F575" s="34" t="s">
        <v>105</v>
      </c>
    </row>
    <row r="576" spans="1:7" x14ac:dyDescent="0.3">
      <c r="A576" s="31" t="s">
        <v>37</v>
      </c>
      <c r="B576" s="24">
        <v>43340</v>
      </c>
      <c r="C576" s="24">
        <v>45167</v>
      </c>
      <c r="D576" s="25">
        <v>0.10121809774028885</v>
      </c>
      <c r="E576" s="32">
        <v>3</v>
      </c>
    </row>
    <row r="577" spans="1:5" x14ac:dyDescent="0.3">
      <c r="A577" s="23" t="s">
        <v>38</v>
      </c>
      <c r="B577" s="24">
        <v>43305</v>
      </c>
      <c r="C577" s="24">
        <v>45132</v>
      </c>
      <c r="D577" s="25">
        <v>0.10132423463217109</v>
      </c>
      <c r="E577" s="32">
        <v>3</v>
      </c>
    </row>
    <row r="578" spans="1:5" x14ac:dyDescent="0.3">
      <c r="A578" s="23" t="s">
        <v>39</v>
      </c>
      <c r="B578" s="24">
        <v>43277</v>
      </c>
      <c r="C578" s="24">
        <v>45104</v>
      </c>
      <c r="D578" s="25">
        <v>0.10125705850570597</v>
      </c>
      <c r="E578" s="32">
        <v>3</v>
      </c>
    </row>
    <row r="579" spans="1:5" x14ac:dyDescent="0.3">
      <c r="A579" s="23" t="s">
        <v>40</v>
      </c>
      <c r="B579" s="24">
        <v>43270</v>
      </c>
      <c r="C579" s="24">
        <v>45076</v>
      </c>
      <c r="D579" s="25">
        <v>0.10179026995965161</v>
      </c>
      <c r="E579" s="32">
        <v>3</v>
      </c>
    </row>
  </sheetData>
  <mergeCells count="253">
    <mergeCell ref="A1:E1"/>
    <mergeCell ref="C2:C4"/>
    <mergeCell ref="D2:D4"/>
    <mergeCell ref="E2:E4"/>
    <mergeCell ref="A21:D21"/>
    <mergeCell ref="A22:E22"/>
    <mergeCell ref="A20:E20"/>
    <mergeCell ref="A15:E15"/>
    <mergeCell ref="A5:A6"/>
    <mergeCell ref="A7:A8"/>
    <mergeCell ref="A9:A10"/>
    <mergeCell ref="A11:A12"/>
    <mergeCell ref="A13:A14"/>
    <mergeCell ref="A108:D108"/>
    <mergeCell ref="A109:E109"/>
    <mergeCell ref="A102:E102"/>
    <mergeCell ref="A107:E107"/>
    <mergeCell ref="A100:A101"/>
    <mergeCell ref="A59:E59"/>
    <mergeCell ref="C60:C62"/>
    <mergeCell ref="D60:D62"/>
    <mergeCell ref="E60:E62"/>
    <mergeCell ref="A79:D79"/>
    <mergeCell ref="A80:E80"/>
    <mergeCell ref="A73:E73"/>
    <mergeCell ref="A63:A64"/>
    <mergeCell ref="A65:A66"/>
    <mergeCell ref="A67:A68"/>
    <mergeCell ref="A69:A70"/>
    <mergeCell ref="A71:A72"/>
    <mergeCell ref="A92:A93"/>
    <mergeCell ref="A94:A95"/>
    <mergeCell ref="A96:A97"/>
    <mergeCell ref="A98:A99"/>
    <mergeCell ref="A88:E88"/>
    <mergeCell ref="C89:C91"/>
    <mergeCell ref="D89:D91"/>
    <mergeCell ref="A117:E117"/>
    <mergeCell ref="C118:C120"/>
    <mergeCell ref="D118:D120"/>
    <mergeCell ref="E118:E120"/>
    <mergeCell ref="A137:D137"/>
    <mergeCell ref="A138:E138"/>
    <mergeCell ref="A131:E131"/>
    <mergeCell ref="A121:A122"/>
    <mergeCell ref="A123:A124"/>
    <mergeCell ref="A125:A126"/>
    <mergeCell ref="A127:A128"/>
    <mergeCell ref="A129:A130"/>
    <mergeCell ref="A224:D224"/>
    <mergeCell ref="A225:E225"/>
    <mergeCell ref="A218:E218"/>
    <mergeCell ref="A214:A215"/>
    <mergeCell ref="A216:A217"/>
    <mergeCell ref="A175:E175"/>
    <mergeCell ref="C176:C178"/>
    <mergeCell ref="D176:D178"/>
    <mergeCell ref="E176:E178"/>
    <mergeCell ref="A195:D195"/>
    <mergeCell ref="A196:E196"/>
    <mergeCell ref="A189:E189"/>
    <mergeCell ref="A194:E194"/>
    <mergeCell ref="A179:A180"/>
    <mergeCell ref="A181:A182"/>
    <mergeCell ref="A183:A184"/>
    <mergeCell ref="A185:A186"/>
    <mergeCell ref="A187:A188"/>
    <mergeCell ref="A208:A209"/>
    <mergeCell ref="A210:A211"/>
    <mergeCell ref="A212:A213"/>
    <mergeCell ref="A204:E204"/>
    <mergeCell ref="C205:C207"/>
    <mergeCell ref="D205:D207"/>
    <mergeCell ref="A301:A302"/>
    <mergeCell ref="A303:A304"/>
    <mergeCell ref="A233:E233"/>
    <mergeCell ref="C234:C236"/>
    <mergeCell ref="D234:D236"/>
    <mergeCell ref="E234:E236"/>
    <mergeCell ref="A253:D253"/>
    <mergeCell ref="A254:E254"/>
    <mergeCell ref="A247:E247"/>
    <mergeCell ref="A252:E252"/>
    <mergeCell ref="A237:A238"/>
    <mergeCell ref="A239:A240"/>
    <mergeCell ref="A297:A298"/>
    <mergeCell ref="A299:A300"/>
    <mergeCell ref="A262:E262"/>
    <mergeCell ref="C263:C265"/>
    <mergeCell ref="D263:D265"/>
    <mergeCell ref="E263:E265"/>
    <mergeCell ref="A282:D282"/>
    <mergeCell ref="A283:E283"/>
    <mergeCell ref="A276:E276"/>
    <mergeCell ref="A281:E281"/>
    <mergeCell ref="A272:A273"/>
    <mergeCell ref="A274:A275"/>
    <mergeCell ref="A369:D369"/>
    <mergeCell ref="A370:E370"/>
    <mergeCell ref="A363:E363"/>
    <mergeCell ref="A368:E368"/>
    <mergeCell ref="A359:A360"/>
    <mergeCell ref="A361:A362"/>
    <mergeCell ref="A330:A331"/>
    <mergeCell ref="A332:A333"/>
    <mergeCell ref="A334:E334"/>
    <mergeCell ref="A339:E339"/>
    <mergeCell ref="A340:D340"/>
    <mergeCell ref="A341:E341"/>
    <mergeCell ref="A486:E486"/>
    <mergeCell ref="A479:E479"/>
    <mergeCell ref="A484:E484"/>
    <mergeCell ref="A477:A478"/>
    <mergeCell ref="A436:E436"/>
    <mergeCell ref="C437:C439"/>
    <mergeCell ref="D437:D439"/>
    <mergeCell ref="E437:E439"/>
    <mergeCell ref="A456:D456"/>
    <mergeCell ref="A457:E457"/>
    <mergeCell ref="A450:E450"/>
    <mergeCell ref="A440:A441"/>
    <mergeCell ref="A442:A443"/>
    <mergeCell ref="A444:A445"/>
    <mergeCell ref="A446:A447"/>
    <mergeCell ref="A448:A449"/>
    <mergeCell ref="A469:A470"/>
    <mergeCell ref="A471:A472"/>
    <mergeCell ref="A473:A474"/>
    <mergeCell ref="A475:A476"/>
    <mergeCell ref="A572:D572"/>
    <mergeCell ref="A573:E573"/>
    <mergeCell ref="A566:E566"/>
    <mergeCell ref="A571:E571"/>
    <mergeCell ref="A556:A557"/>
    <mergeCell ref="A558:A559"/>
    <mergeCell ref="A523:E523"/>
    <mergeCell ref="C524:C526"/>
    <mergeCell ref="D524:D526"/>
    <mergeCell ref="E524:E526"/>
    <mergeCell ref="A543:D543"/>
    <mergeCell ref="A544:E544"/>
    <mergeCell ref="A537:E537"/>
    <mergeCell ref="A542:E542"/>
    <mergeCell ref="A533:A534"/>
    <mergeCell ref="A535:A536"/>
    <mergeCell ref="A560:A561"/>
    <mergeCell ref="A562:A563"/>
    <mergeCell ref="A564:A565"/>
    <mergeCell ref="A527:A528"/>
    <mergeCell ref="A529:A530"/>
    <mergeCell ref="A531:A532"/>
    <mergeCell ref="A552:E552"/>
    <mergeCell ref="C553:C555"/>
    <mergeCell ref="E89:E91"/>
    <mergeCell ref="A30:E30"/>
    <mergeCell ref="C31:C33"/>
    <mergeCell ref="D31:D33"/>
    <mergeCell ref="E31:E33"/>
    <mergeCell ref="A50:D50"/>
    <mergeCell ref="A51:E51"/>
    <mergeCell ref="A49:D49"/>
    <mergeCell ref="A44:E44"/>
    <mergeCell ref="A40:A41"/>
    <mergeCell ref="A42:A43"/>
    <mergeCell ref="A34:A35"/>
    <mergeCell ref="A36:A37"/>
    <mergeCell ref="A38:A39"/>
    <mergeCell ref="E205:E207"/>
    <mergeCell ref="A146:E146"/>
    <mergeCell ref="C147:C149"/>
    <mergeCell ref="D147:D149"/>
    <mergeCell ref="E147:E149"/>
    <mergeCell ref="A166:D166"/>
    <mergeCell ref="A167:E167"/>
    <mergeCell ref="A160:E160"/>
    <mergeCell ref="A165:E165"/>
    <mergeCell ref="A158:A159"/>
    <mergeCell ref="A150:A151"/>
    <mergeCell ref="A152:A153"/>
    <mergeCell ref="A154:A155"/>
    <mergeCell ref="A156:A157"/>
    <mergeCell ref="A241:A242"/>
    <mergeCell ref="A243:A244"/>
    <mergeCell ref="A245:A246"/>
    <mergeCell ref="A266:A267"/>
    <mergeCell ref="A268:A269"/>
    <mergeCell ref="A270:A271"/>
    <mergeCell ref="A349:E349"/>
    <mergeCell ref="C350:C352"/>
    <mergeCell ref="D350:D352"/>
    <mergeCell ref="E350:E352"/>
    <mergeCell ref="A320:E320"/>
    <mergeCell ref="C321:C323"/>
    <mergeCell ref="D321:D323"/>
    <mergeCell ref="E321:E323"/>
    <mergeCell ref="A326:A327"/>
    <mergeCell ref="A328:A329"/>
    <mergeCell ref="A291:E291"/>
    <mergeCell ref="C292:C294"/>
    <mergeCell ref="D292:D294"/>
    <mergeCell ref="E292:E294"/>
    <mergeCell ref="A311:D311"/>
    <mergeCell ref="A312:E312"/>
    <mergeCell ref="A305:E305"/>
    <mergeCell ref="A295:A296"/>
    <mergeCell ref="A407:E407"/>
    <mergeCell ref="C408:C410"/>
    <mergeCell ref="D408:D410"/>
    <mergeCell ref="E408:E410"/>
    <mergeCell ref="A427:D427"/>
    <mergeCell ref="A428:E428"/>
    <mergeCell ref="A421:E421"/>
    <mergeCell ref="A419:A420"/>
    <mergeCell ref="A324:A325"/>
    <mergeCell ref="A353:A354"/>
    <mergeCell ref="A355:A356"/>
    <mergeCell ref="A357:A358"/>
    <mergeCell ref="A378:E378"/>
    <mergeCell ref="C379:C381"/>
    <mergeCell ref="D379:D381"/>
    <mergeCell ref="E379:E381"/>
    <mergeCell ref="A398:D398"/>
    <mergeCell ref="A399:E399"/>
    <mergeCell ref="A392:E392"/>
    <mergeCell ref="A382:A383"/>
    <mergeCell ref="A384:A385"/>
    <mergeCell ref="A386:A387"/>
    <mergeCell ref="A388:A389"/>
    <mergeCell ref="A390:A391"/>
    <mergeCell ref="D553:D555"/>
    <mergeCell ref="E553:E555"/>
    <mergeCell ref="A411:A412"/>
    <mergeCell ref="A413:A414"/>
    <mergeCell ref="A415:A416"/>
    <mergeCell ref="A417:A418"/>
    <mergeCell ref="A465:E465"/>
    <mergeCell ref="C466:C468"/>
    <mergeCell ref="D466:D468"/>
    <mergeCell ref="E466:E468"/>
    <mergeCell ref="A494:E494"/>
    <mergeCell ref="C495:C497"/>
    <mergeCell ref="D495:D497"/>
    <mergeCell ref="E495:E497"/>
    <mergeCell ref="A514:D514"/>
    <mergeCell ref="A515:E515"/>
    <mergeCell ref="A508:E508"/>
    <mergeCell ref="A513:E513"/>
    <mergeCell ref="A498:A499"/>
    <mergeCell ref="A500:A501"/>
    <mergeCell ref="A502:A503"/>
    <mergeCell ref="A504:A505"/>
    <mergeCell ref="A506:A507"/>
    <mergeCell ref="A485:D48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88B95-01D8-429F-BB31-EFCEA06C75AD}">
  <dimension ref="A1:E579"/>
  <sheetViews>
    <sheetView workbookViewId="0">
      <selection activeCell="I571" sqref="I571"/>
    </sheetView>
  </sheetViews>
  <sheetFormatPr baseColWidth="10" defaultRowHeight="14.4" x14ac:dyDescent="0.3"/>
  <cols>
    <col min="1" max="1" width="21.44140625" customWidth="1"/>
    <col min="2" max="2" width="49.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414</v>
      </c>
      <c r="D7" s="18" t="s">
        <v>13</v>
      </c>
      <c r="E7" s="17" t="s">
        <v>14</v>
      </c>
    </row>
    <row r="8" spans="1:5" x14ac:dyDescent="0.3">
      <c r="A8" s="19"/>
      <c r="B8" s="20" t="s">
        <v>15</v>
      </c>
      <c r="C8" s="21">
        <v>-0.48739035371906325</v>
      </c>
      <c r="D8" s="21">
        <v>-0.18207947312580119</v>
      </c>
      <c r="E8" s="22"/>
    </row>
    <row r="9" spans="1:5" x14ac:dyDescent="0.3">
      <c r="A9" s="8" t="s">
        <v>16</v>
      </c>
      <c r="B9" s="16" t="s">
        <v>11</v>
      </c>
      <c r="C9" s="17" t="s">
        <v>17</v>
      </c>
      <c r="D9" s="17" t="s">
        <v>293</v>
      </c>
      <c r="E9" s="17" t="s">
        <v>14</v>
      </c>
    </row>
    <row r="10" spans="1:5" x14ac:dyDescent="0.3">
      <c r="A10" s="19"/>
      <c r="B10" s="20" t="s">
        <v>15</v>
      </c>
      <c r="C10" s="21">
        <v>-0.17081007141479332</v>
      </c>
      <c r="D10" s="21">
        <v>-5.1260078323270286E-2</v>
      </c>
      <c r="E10" s="22"/>
    </row>
    <row r="11" spans="1:5" x14ac:dyDescent="0.3">
      <c r="A11" s="8" t="s">
        <v>19</v>
      </c>
      <c r="B11" s="16" t="s">
        <v>11</v>
      </c>
      <c r="C11" s="17" t="s">
        <v>268</v>
      </c>
      <c r="D11" s="17" t="s">
        <v>243</v>
      </c>
      <c r="E11" s="17" t="s">
        <v>14</v>
      </c>
    </row>
    <row r="12" spans="1:5" x14ac:dyDescent="0.3">
      <c r="A12" s="19"/>
      <c r="B12" s="20" t="s">
        <v>15</v>
      </c>
      <c r="C12" s="21">
        <v>-5.0857849034475322E-2</v>
      </c>
      <c r="D12" s="21">
        <v>2.9648464487803672E-3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7.5" customHeight="1" x14ac:dyDescent="0.3">
      <c r="A15" s="87" t="s">
        <v>25</v>
      </c>
      <c r="B15" s="87"/>
      <c r="C15" s="87"/>
      <c r="D15" s="87"/>
      <c r="E15" s="87"/>
    </row>
    <row r="16" spans="1:5" x14ac:dyDescent="0.3">
      <c r="A16" s="5" t="s">
        <v>26</v>
      </c>
    </row>
    <row r="17" spans="1:5" x14ac:dyDescent="0.3">
      <c r="A17" s="5" t="s">
        <v>538</v>
      </c>
    </row>
    <row r="18" spans="1:5" x14ac:dyDescent="0.3">
      <c r="A18" s="5" t="s">
        <v>539</v>
      </c>
    </row>
    <row r="19" spans="1:5" x14ac:dyDescent="0.3">
      <c r="A19" s="5" t="s">
        <v>29</v>
      </c>
    </row>
    <row r="20" spans="1:5" ht="25.5" customHeight="1" x14ac:dyDescent="0.3">
      <c r="A20" s="107" t="s">
        <v>30</v>
      </c>
      <c r="B20" s="107"/>
      <c r="C20" s="107"/>
      <c r="D20" s="107"/>
      <c r="E20" s="107"/>
    </row>
    <row r="21" spans="1:5" x14ac:dyDescent="0.3">
      <c r="A21" s="119" t="s">
        <v>31</v>
      </c>
      <c r="B21" s="119"/>
      <c r="C21" s="119"/>
      <c r="D21" s="119"/>
      <c r="E21" s="32"/>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43767</v>
      </c>
      <c r="C24" s="24">
        <v>45230</v>
      </c>
      <c r="D24" s="25">
        <v>7.4637173533426984E-2</v>
      </c>
      <c r="E24" s="32">
        <v>3</v>
      </c>
    </row>
    <row r="25" spans="1:5" x14ac:dyDescent="0.3">
      <c r="A25" s="31" t="s">
        <v>37</v>
      </c>
      <c r="B25" s="24">
        <v>43732</v>
      </c>
      <c r="C25" s="24">
        <v>45195</v>
      </c>
      <c r="D25" s="25">
        <v>7.5046056234134878E-2</v>
      </c>
      <c r="E25" s="32">
        <v>3</v>
      </c>
    </row>
    <row r="26" spans="1:5" x14ac:dyDescent="0.3">
      <c r="A26" s="23" t="s">
        <v>38</v>
      </c>
      <c r="B26" s="24">
        <v>43704</v>
      </c>
      <c r="C26" s="24">
        <v>45167</v>
      </c>
      <c r="D26" s="25">
        <v>7.5097907716029533E-2</v>
      </c>
      <c r="E26" s="32">
        <v>3</v>
      </c>
    </row>
    <row r="27" spans="1:5" x14ac:dyDescent="0.3">
      <c r="A27" s="23" t="s">
        <v>39</v>
      </c>
      <c r="B27" s="24">
        <v>43669</v>
      </c>
      <c r="C27" s="24">
        <v>45132</v>
      </c>
      <c r="D27" s="25">
        <v>7.5638144053747303E-2</v>
      </c>
      <c r="E27" s="32">
        <v>3</v>
      </c>
    </row>
    <row r="28" spans="1:5" x14ac:dyDescent="0.3">
      <c r="A28" s="23" t="s">
        <v>40</v>
      </c>
      <c r="B28" s="24">
        <v>43641</v>
      </c>
      <c r="C28" s="24">
        <v>45104</v>
      </c>
      <c r="D28" s="25">
        <v>7.5509325736707281E-2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173</v>
      </c>
      <c r="D36" s="18" t="s">
        <v>319</v>
      </c>
      <c r="E36" s="17" t="s">
        <v>14</v>
      </c>
    </row>
    <row r="37" spans="1:5" x14ac:dyDescent="0.3">
      <c r="A37" s="19"/>
      <c r="B37" s="20" t="s">
        <v>15</v>
      </c>
      <c r="C37" s="21">
        <v>-0.70875774220771115</v>
      </c>
      <c r="D37" s="21">
        <v>-0.3039436408348023</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184</v>
      </c>
      <c r="D40" s="17" t="s">
        <v>332</v>
      </c>
      <c r="E40" s="17" t="s">
        <v>14</v>
      </c>
    </row>
    <row r="41" spans="1:5" x14ac:dyDescent="0.3">
      <c r="A41" s="19"/>
      <c r="B41" s="20" t="s">
        <v>15</v>
      </c>
      <c r="C41" s="21">
        <v>-4.986409778093126E-2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8.2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x14ac:dyDescent="0.3">
      <c r="A50" s="88" t="s">
        <v>31</v>
      </c>
      <c r="B50" s="89"/>
      <c r="C50" s="89"/>
      <c r="D50" s="90"/>
      <c r="E50" s="28"/>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43403</v>
      </c>
      <c r="C53" s="24">
        <v>45230</v>
      </c>
      <c r="D53" s="25">
        <v>0.11664302471191799</v>
      </c>
      <c r="E53" s="32">
        <v>3</v>
      </c>
    </row>
    <row r="54" spans="1:5" x14ac:dyDescent="0.3">
      <c r="A54" s="31" t="s">
        <v>37</v>
      </c>
      <c r="B54" s="24">
        <v>43368</v>
      </c>
      <c r="C54" s="24">
        <v>45195</v>
      </c>
      <c r="D54" s="25">
        <v>0.11734905405888625</v>
      </c>
      <c r="E54" s="32">
        <v>3</v>
      </c>
    </row>
    <row r="55" spans="1:5" x14ac:dyDescent="0.3">
      <c r="A55" s="23" t="s">
        <v>38</v>
      </c>
      <c r="B55" s="24">
        <v>43340</v>
      </c>
      <c r="C55" s="24">
        <v>45167</v>
      </c>
      <c r="D55" s="25">
        <v>0.11750765708116896</v>
      </c>
      <c r="E55" s="32">
        <v>3</v>
      </c>
    </row>
    <row r="56" spans="1:5" x14ac:dyDescent="0.3">
      <c r="A56" s="23" t="s">
        <v>39</v>
      </c>
      <c r="B56" s="24">
        <v>43305</v>
      </c>
      <c r="C56" s="24">
        <v>45132</v>
      </c>
      <c r="D56" s="25">
        <v>0.11760284817454397</v>
      </c>
      <c r="E56" s="32">
        <v>3</v>
      </c>
    </row>
    <row r="57" spans="1:5" x14ac:dyDescent="0.3">
      <c r="A57" s="23" t="s">
        <v>40</v>
      </c>
      <c r="B57" s="24">
        <v>43277</v>
      </c>
      <c r="C57" s="24">
        <v>45104</v>
      </c>
      <c r="D57" s="25">
        <v>0.11764225529940311</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281</v>
      </c>
      <c r="D65" s="18" t="s">
        <v>53</v>
      </c>
      <c r="E65" s="17" t="s">
        <v>14</v>
      </c>
    </row>
    <row r="66" spans="1:5" x14ac:dyDescent="0.3">
      <c r="A66" s="19"/>
      <c r="B66" s="20" t="s">
        <v>15</v>
      </c>
      <c r="C66" s="21">
        <v>-0.72899434131459828</v>
      </c>
      <c r="D66" s="21">
        <v>-0.31422245619634703</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416</v>
      </c>
      <c r="D69" s="17" t="s">
        <v>515</v>
      </c>
      <c r="E69" s="17" t="s">
        <v>14</v>
      </c>
    </row>
    <row r="70" spans="1:5" x14ac:dyDescent="0.3">
      <c r="A70" s="19"/>
      <c r="B70" s="20" t="s">
        <v>15</v>
      </c>
      <c r="C70" s="21">
        <v>-6.7249597024178542E-2</v>
      </c>
      <c r="D70" s="21">
        <v>5.8136116198390653E-3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540</v>
      </c>
    </row>
    <row r="77" spans="1:5" x14ac:dyDescent="0.3">
      <c r="A77" s="5" t="s">
        <v>333</v>
      </c>
    </row>
    <row r="78" spans="1:5" x14ac:dyDescent="0.3">
      <c r="A78" s="5" t="s">
        <v>51</v>
      </c>
    </row>
    <row r="79" spans="1:5" x14ac:dyDescent="0.3">
      <c r="A79" s="88" t="s">
        <v>31</v>
      </c>
      <c r="B79" s="89"/>
      <c r="C79" s="89"/>
      <c r="D79" s="90"/>
      <c r="E79" s="28"/>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43403</v>
      </c>
      <c r="C82" s="24">
        <v>45230</v>
      </c>
      <c r="D82" s="25">
        <v>0.11371147001696909</v>
      </c>
      <c r="E82" s="32">
        <v>3</v>
      </c>
    </row>
    <row r="83" spans="1:5" x14ac:dyDescent="0.3">
      <c r="A83" s="31" t="s">
        <v>37</v>
      </c>
      <c r="B83" s="24">
        <v>43368</v>
      </c>
      <c r="C83" s="24">
        <v>45195</v>
      </c>
      <c r="D83" s="25">
        <v>0.11407849272393653</v>
      </c>
      <c r="E83" s="32">
        <v>3</v>
      </c>
    </row>
    <row r="84" spans="1:5" x14ac:dyDescent="0.3">
      <c r="A84" s="23" t="s">
        <v>38</v>
      </c>
      <c r="B84" s="24">
        <v>43340</v>
      </c>
      <c r="C84" s="24">
        <v>45167</v>
      </c>
      <c r="D84" s="25">
        <v>0.11413537809126126</v>
      </c>
      <c r="E84" s="32">
        <v>3</v>
      </c>
    </row>
    <row r="85" spans="1:5" x14ac:dyDescent="0.3">
      <c r="A85" s="23" t="s">
        <v>39</v>
      </c>
      <c r="B85" s="24">
        <v>43305</v>
      </c>
      <c r="C85" s="24">
        <v>45132</v>
      </c>
      <c r="D85" s="25">
        <v>0.11406064916163744</v>
      </c>
      <c r="E85" s="32">
        <v>3</v>
      </c>
    </row>
    <row r="86" spans="1:5" x14ac:dyDescent="0.3">
      <c r="A86" s="23" t="s">
        <v>40</v>
      </c>
      <c r="B86" s="24">
        <v>43277</v>
      </c>
      <c r="C86" s="24">
        <v>45104</v>
      </c>
      <c r="D86" s="25">
        <v>0.1138623836242954</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541</v>
      </c>
      <c r="D94" s="18" t="s">
        <v>542</v>
      </c>
      <c r="E94" s="17" t="s">
        <v>14</v>
      </c>
    </row>
    <row r="95" spans="1:5" x14ac:dyDescent="0.3">
      <c r="A95" s="19"/>
      <c r="B95" s="20" t="s">
        <v>15</v>
      </c>
      <c r="C95" s="21">
        <v>-0.71073255911444932</v>
      </c>
      <c r="D95" s="21">
        <v>-0.29918135782941258</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282</v>
      </c>
      <c r="D98" s="17" t="s">
        <v>259</v>
      </c>
      <c r="E98" s="17" t="s">
        <v>14</v>
      </c>
    </row>
    <row r="99" spans="1:5" x14ac:dyDescent="0.3">
      <c r="A99" s="19"/>
      <c r="B99" s="20" t="s">
        <v>15</v>
      </c>
      <c r="C99" s="21">
        <v>-6.0281001642087495E-2</v>
      </c>
      <c r="D99" s="21">
        <v>-5.7878827072171957E-3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6.75" customHeight="1" x14ac:dyDescent="0.3">
      <c r="A102" s="87" t="s">
        <v>25</v>
      </c>
      <c r="B102" s="87"/>
      <c r="C102" s="87"/>
      <c r="D102" s="87"/>
      <c r="E102" s="87"/>
    </row>
    <row r="103" spans="1:5" x14ac:dyDescent="0.3">
      <c r="A103" s="5" t="s">
        <v>26</v>
      </c>
    </row>
    <row r="104" spans="1:5" x14ac:dyDescent="0.3">
      <c r="A104" s="5" t="s">
        <v>49</v>
      </c>
    </row>
    <row r="105" spans="1:5" x14ac:dyDescent="0.3">
      <c r="A105" s="5" t="s">
        <v>543</v>
      </c>
    </row>
    <row r="106" spans="1:5" x14ac:dyDescent="0.3">
      <c r="A106" s="5" t="s">
        <v>333</v>
      </c>
    </row>
    <row r="107" spans="1:5" ht="22.5" customHeight="1" x14ac:dyDescent="0.3">
      <c r="A107" s="108" t="s">
        <v>30</v>
      </c>
      <c r="B107" s="108"/>
      <c r="C107" s="108"/>
      <c r="D107" s="108"/>
      <c r="E107" s="108"/>
    </row>
    <row r="108" spans="1:5" x14ac:dyDescent="0.3">
      <c r="A108" s="88" t="s">
        <v>31</v>
      </c>
      <c r="B108" s="89"/>
      <c r="C108" s="89"/>
      <c r="D108" s="90"/>
      <c r="E108" s="28"/>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43403</v>
      </c>
      <c r="C111" s="24">
        <v>45230</v>
      </c>
      <c r="D111" s="25">
        <v>0.10764258347487933</v>
      </c>
      <c r="E111" s="32">
        <v>3</v>
      </c>
    </row>
    <row r="112" spans="1:5" x14ac:dyDescent="0.3">
      <c r="A112" s="31" t="s">
        <v>37</v>
      </c>
      <c r="B112" s="24">
        <v>43368</v>
      </c>
      <c r="C112" s="24">
        <v>45195</v>
      </c>
      <c r="D112" s="25">
        <v>0.10822089746298685</v>
      </c>
      <c r="E112" s="32">
        <v>3</v>
      </c>
    </row>
    <row r="113" spans="1:5" x14ac:dyDescent="0.3">
      <c r="A113" s="23" t="s">
        <v>38</v>
      </c>
      <c r="B113" s="24">
        <v>43340</v>
      </c>
      <c r="C113" s="24">
        <v>45167</v>
      </c>
      <c r="D113" s="25">
        <v>0.10833189852432579</v>
      </c>
      <c r="E113" s="32">
        <v>3</v>
      </c>
    </row>
    <row r="114" spans="1:5" x14ac:dyDescent="0.3">
      <c r="A114" s="23" t="s">
        <v>39</v>
      </c>
      <c r="B114" s="24">
        <v>43305</v>
      </c>
      <c r="C114" s="24">
        <v>45132</v>
      </c>
      <c r="D114" s="25">
        <v>0.10838636450342458</v>
      </c>
      <c r="E114" s="32">
        <v>3</v>
      </c>
    </row>
    <row r="115" spans="1:5" x14ac:dyDescent="0.3">
      <c r="A115" s="23" t="s">
        <v>40</v>
      </c>
      <c r="B115" s="24">
        <v>43277</v>
      </c>
      <c r="C115" s="24">
        <v>45104</v>
      </c>
      <c r="D115" s="25">
        <v>0.10828622887516198</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544</v>
      </c>
      <c r="D123" s="18" t="s">
        <v>78</v>
      </c>
      <c r="E123" s="17" t="s">
        <v>14</v>
      </c>
    </row>
    <row r="124" spans="1:5" x14ac:dyDescent="0.3">
      <c r="A124" s="19"/>
      <c r="B124" s="20" t="s">
        <v>15</v>
      </c>
      <c r="C124" s="21">
        <v>-0.69786369094390932</v>
      </c>
      <c r="D124" s="21">
        <v>-0.2621262885450365</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276</v>
      </c>
      <c r="D127" s="17" t="s">
        <v>419</v>
      </c>
      <c r="E127" s="17" t="s">
        <v>14</v>
      </c>
    </row>
    <row r="128" spans="1:5" x14ac:dyDescent="0.3">
      <c r="A128" s="19"/>
      <c r="B128" s="20" t="s">
        <v>15</v>
      </c>
      <c r="C128" s="21">
        <v>-2.2769711450101204E-2</v>
      </c>
      <c r="D128" s="21">
        <v>2.2422682950456796E-2</v>
      </c>
      <c r="E128" s="22"/>
    </row>
    <row r="129" spans="1:5" x14ac:dyDescent="0.3">
      <c r="A129" s="8" t="s">
        <v>22</v>
      </c>
      <c r="B129" s="16" t="s">
        <v>11</v>
      </c>
      <c r="C129" s="17" t="s">
        <v>83</v>
      </c>
      <c r="D129" s="17" t="s">
        <v>545</v>
      </c>
      <c r="E129" s="17" t="s">
        <v>14</v>
      </c>
    </row>
    <row r="130" spans="1:5" x14ac:dyDescent="0.3">
      <c r="A130" s="19"/>
      <c r="B130" s="20" t="s">
        <v>15</v>
      </c>
      <c r="C130" s="21">
        <v>0.46830915457728883</v>
      </c>
      <c r="D130" s="21">
        <v>6.0880962970336627E-2</v>
      </c>
      <c r="E130" s="22"/>
    </row>
    <row r="131" spans="1:5" ht="38.25" customHeight="1" x14ac:dyDescent="0.3">
      <c r="A131" s="87" t="s">
        <v>25</v>
      </c>
      <c r="B131" s="87"/>
      <c r="C131" s="87"/>
      <c r="D131" s="87"/>
      <c r="E131" s="87"/>
    </row>
    <row r="132" spans="1:5" x14ac:dyDescent="0.3">
      <c r="A132" s="5" t="s">
        <v>26</v>
      </c>
    </row>
    <row r="133" spans="1:5" x14ac:dyDescent="0.3">
      <c r="A133" s="5" t="s">
        <v>85</v>
      </c>
    </row>
    <row r="134" spans="1:5" x14ac:dyDescent="0.3">
      <c r="A134" s="5" t="s">
        <v>420</v>
      </c>
    </row>
    <row r="135" spans="1:5" x14ac:dyDescent="0.3">
      <c r="A135" s="5" t="s">
        <v>546</v>
      </c>
    </row>
    <row r="136" spans="1:5" x14ac:dyDescent="0.3">
      <c r="A136" s="5" t="s">
        <v>51</v>
      </c>
    </row>
    <row r="137" spans="1:5" x14ac:dyDescent="0.3">
      <c r="A137" s="88" t="s">
        <v>31</v>
      </c>
      <c r="B137" s="89"/>
      <c r="C137" s="89"/>
      <c r="D137" s="90"/>
      <c r="E137" s="28"/>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43410</v>
      </c>
      <c r="C140" s="24">
        <v>45230</v>
      </c>
      <c r="D140" s="25">
        <v>0.17993729211482279</v>
      </c>
      <c r="E140" s="32">
        <v>4</v>
      </c>
    </row>
    <row r="141" spans="1:5" x14ac:dyDescent="0.3">
      <c r="A141" s="31" t="s">
        <v>37</v>
      </c>
      <c r="B141" s="24">
        <v>43368</v>
      </c>
      <c r="C141" s="24">
        <v>45188</v>
      </c>
      <c r="D141" s="25">
        <v>0.18330109666677755</v>
      </c>
      <c r="E141" s="32">
        <v>4</v>
      </c>
    </row>
    <row r="142" spans="1:5" x14ac:dyDescent="0.3">
      <c r="A142" s="23" t="s">
        <v>38</v>
      </c>
      <c r="B142" s="24">
        <v>43340</v>
      </c>
      <c r="C142" s="24">
        <v>45160</v>
      </c>
      <c r="D142" s="25">
        <v>0.18422629387084202</v>
      </c>
      <c r="E142" s="32">
        <v>4</v>
      </c>
    </row>
    <row r="143" spans="1:5" x14ac:dyDescent="0.3">
      <c r="A143" s="23" t="s">
        <v>39</v>
      </c>
      <c r="B143" s="24">
        <v>43312</v>
      </c>
      <c r="C143" s="24">
        <v>45132</v>
      </c>
      <c r="D143" s="25">
        <v>0.18405692621383193</v>
      </c>
      <c r="E143" s="32">
        <v>4</v>
      </c>
    </row>
    <row r="144" spans="1:5" x14ac:dyDescent="0.3">
      <c r="A144" s="23" t="s">
        <v>40</v>
      </c>
      <c r="B144" s="24">
        <v>43284</v>
      </c>
      <c r="C144" s="24">
        <v>45104</v>
      </c>
      <c r="D144" s="25">
        <v>0.18380590479572176</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164</v>
      </c>
      <c r="D152" s="18" t="s">
        <v>88</v>
      </c>
      <c r="E152" s="17" t="s">
        <v>14</v>
      </c>
    </row>
    <row r="153" spans="1:5" x14ac:dyDescent="0.3">
      <c r="A153" s="19"/>
      <c r="B153" s="20" t="s">
        <v>15</v>
      </c>
      <c r="C153" s="21">
        <v>-0.73044087879739339</v>
      </c>
      <c r="D153" s="21">
        <v>-0.32278481531924164</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271</v>
      </c>
      <c r="D156" s="17" t="s">
        <v>251</v>
      </c>
      <c r="E156" s="17" t="s">
        <v>14</v>
      </c>
    </row>
    <row r="157" spans="1:5" x14ac:dyDescent="0.3">
      <c r="A157" s="19"/>
      <c r="B157" s="20" t="s">
        <v>15</v>
      </c>
      <c r="C157" s="21">
        <v>-6.1584884780365279E-2</v>
      </c>
      <c r="D157" s="21">
        <v>2.6014019496058971E-3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7.5" customHeight="1" x14ac:dyDescent="0.3">
      <c r="A160" s="87" t="s">
        <v>25</v>
      </c>
      <c r="B160" s="87"/>
      <c r="C160" s="87"/>
      <c r="D160" s="87"/>
      <c r="E160" s="87"/>
    </row>
    <row r="161" spans="1:5" x14ac:dyDescent="0.3">
      <c r="A161" s="5" t="s">
        <v>26</v>
      </c>
    </row>
    <row r="162" spans="1:5" x14ac:dyDescent="0.3">
      <c r="A162" s="5" t="s">
        <v>49</v>
      </c>
    </row>
    <row r="163" spans="1:5" x14ac:dyDescent="0.3">
      <c r="A163" s="5" t="s">
        <v>178</v>
      </c>
    </row>
    <row r="164" spans="1:5" x14ac:dyDescent="0.3">
      <c r="A164" s="5" t="s">
        <v>333</v>
      </c>
    </row>
    <row r="165" spans="1:5" ht="27" customHeight="1" x14ac:dyDescent="0.3">
      <c r="A165" s="108" t="s">
        <v>30</v>
      </c>
      <c r="B165" s="108"/>
      <c r="C165" s="108"/>
      <c r="D165" s="108"/>
      <c r="E165" s="108"/>
    </row>
    <row r="166" spans="1:5" x14ac:dyDescent="0.3">
      <c r="A166" s="88" t="s">
        <v>31</v>
      </c>
      <c r="B166" s="89"/>
      <c r="C166" s="89"/>
      <c r="D166" s="90"/>
      <c r="E166" s="28"/>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43403</v>
      </c>
      <c r="C169" s="24">
        <v>45230</v>
      </c>
      <c r="D169" s="25">
        <v>0.12662173304912841</v>
      </c>
      <c r="E169" s="32">
        <v>4</v>
      </c>
    </row>
    <row r="170" spans="1:5" x14ac:dyDescent="0.3">
      <c r="A170" s="31" t="s">
        <v>37</v>
      </c>
      <c r="B170" s="24">
        <v>43368</v>
      </c>
      <c r="C170" s="24">
        <v>45195</v>
      </c>
      <c r="D170" s="25">
        <v>0.127520328940254</v>
      </c>
      <c r="E170" s="32">
        <v>4</v>
      </c>
    </row>
    <row r="171" spans="1:5" x14ac:dyDescent="0.3">
      <c r="A171" s="23" t="s">
        <v>38</v>
      </c>
      <c r="B171" s="24">
        <v>43340</v>
      </c>
      <c r="C171" s="24">
        <v>45167</v>
      </c>
      <c r="D171" s="25">
        <v>0.12768209538736425</v>
      </c>
      <c r="E171" s="32">
        <v>4</v>
      </c>
    </row>
    <row r="172" spans="1:5" x14ac:dyDescent="0.3">
      <c r="A172" s="23" t="s">
        <v>39</v>
      </c>
      <c r="B172" s="24">
        <v>43305</v>
      </c>
      <c r="C172" s="24">
        <v>45132</v>
      </c>
      <c r="D172" s="25">
        <v>0.1277067463940823</v>
      </c>
      <c r="E172" s="32">
        <v>4</v>
      </c>
    </row>
    <row r="173" spans="1:5" x14ac:dyDescent="0.3">
      <c r="A173" s="23" t="s">
        <v>40</v>
      </c>
      <c r="B173" s="24">
        <v>43277</v>
      </c>
      <c r="C173" s="24">
        <v>45104</v>
      </c>
      <c r="D173" s="25">
        <v>0.12763165211067548</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290</v>
      </c>
      <c r="D181" s="18" t="s">
        <v>291</v>
      </c>
      <c r="E181" s="17" t="s">
        <v>14</v>
      </c>
    </row>
    <row r="182" spans="1:5" x14ac:dyDescent="0.3">
      <c r="A182" s="19"/>
      <c r="B182" s="20" t="s">
        <v>15</v>
      </c>
      <c r="C182" s="21">
        <v>-0.39987267462782217</v>
      </c>
      <c r="D182" s="21">
        <v>-0.14411591147040759</v>
      </c>
      <c r="E182" s="22"/>
    </row>
    <row r="183" spans="1:5" x14ac:dyDescent="0.3">
      <c r="A183" s="8" t="s">
        <v>16</v>
      </c>
      <c r="B183" s="16" t="s">
        <v>11</v>
      </c>
      <c r="C183" s="17" t="s">
        <v>292</v>
      </c>
      <c r="D183" s="17" t="s">
        <v>455</v>
      </c>
      <c r="E183" s="17" t="s">
        <v>14</v>
      </c>
    </row>
    <row r="184" spans="1:5" x14ac:dyDescent="0.3">
      <c r="A184" s="19"/>
      <c r="B184" s="20" t="s">
        <v>15</v>
      </c>
      <c r="C184" s="21">
        <v>-0.16148590951500919</v>
      </c>
      <c r="D184" s="21">
        <v>-5.4712925397297774E-2</v>
      </c>
      <c r="E184" s="22"/>
    </row>
    <row r="185" spans="1:5" x14ac:dyDescent="0.3">
      <c r="A185" s="8" t="s">
        <v>19</v>
      </c>
      <c r="B185" s="16" t="s">
        <v>11</v>
      </c>
      <c r="C185" s="17" t="s">
        <v>437</v>
      </c>
      <c r="D185" s="17" t="s">
        <v>547</v>
      </c>
      <c r="E185" s="17" t="s">
        <v>14</v>
      </c>
    </row>
    <row r="186" spans="1:5" x14ac:dyDescent="0.3">
      <c r="A186" s="19"/>
      <c r="B186" s="20" t="s">
        <v>15</v>
      </c>
      <c r="C186" s="21">
        <v>-2.4556553511968504E-2</v>
      </c>
      <c r="D186" s="21">
        <v>6.7534059842244698E-3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87" t="s">
        <v>25</v>
      </c>
      <c r="B189" s="87"/>
      <c r="C189" s="87"/>
      <c r="D189" s="87"/>
      <c r="E189" s="87"/>
    </row>
    <row r="190" spans="1:5" x14ac:dyDescent="0.3">
      <c r="A190" s="5" t="s">
        <v>26</v>
      </c>
    </row>
    <row r="191" spans="1:5" x14ac:dyDescent="0.3">
      <c r="A191" s="5" t="s">
        <v>548</v>
      </c>
    </row>
    <row r="192" spans="1:5" x14ac:dyDescent="0.3">
      <c r="A192" s="5" t="s">
        <v>539</v>
      </c>
    </row>
    <row r="193" spans="1:5" x14ac:dyDescent="0.3">
      <c r="A193" s="5" t="s">
        <v>29</v>
      </c>
    </row>
    <row r="194" spans="1:5" ht="24" customHeight="1" x14ac:dyDescent="0.3">
      <c r="A194" s="108" t="s">
        <v>30</v>
      </c>
      <c r="B194" s="108"/>
      <c r="C194" s="108"/>
      <c r="D194" s="108"/>
      <c r="E194" s="108"/>
    </row>
    <row r="195" spans="1:5" x14ac:dyDescent="0.3">
      <c r="A195" s="88" t="s">
        <v>31</v>
      </c>
      <c r="B195" s="89"/>
      <c r="C195" s="89"/>
      <c r="D195" s="90"/>
      <c r="E195" s="28"/>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43767</v>
      </c>
      <c r="C198" s="24">
        <v>45230</v>
      </c>
      <c r="D198" s="25">
        <v>7.0409896581653933E-2</v>
      </c>
      <c r="E198" s="32">
        <v>3</v>
      </c>
    </row>
    <row r="199" spans="1:5" x14ac:dyDescent="0.3">
      <c r="A199" s="31" t="s">
        <v>37</v>
      </c>
      <c r="B199" s="24">
        <v>43732</v>
      </c>
      <c r="C199" s="24">
        <v>45195</v>
      </c>
      <c r="D199" s="25">
        <v>7.0365456490169606E-2</v>
      </c>
      <c r="E199" s="32">
        <v>3</v>
      </c>
    </row>
    <row r="200" spans="1:5" x14ac:dyDescent="0.3">
      <c r="A200" s="23" t="s">
        <v>38</v>
      </c>
      <c r="B200" s="24">
        <v>43704</v>
      </c>
      <c r="C200" s="24">
        <v>45167</v>
      </c>
      <c r="D200" s="25">
        <v>7.0475845949525592E-2</v>
      </c>
      <c r="E200" s="32">
        <v>3</v>
      </c>
    </row>
    <row r="201" spans="1:5" x14ac:dyDescent="0.3">
      <c r="A201" s="23" t="s">
        <v>39</v>
      </c>
      <c r="B201" s="24">
        <v>43669</v>
      </c>
      <c r="C201" s="24">
        <v>45132</v>
      </c>
      <c r="D201" s="25">
        <v>7.0911240531302266E-2</v>
      </c>
      <c r="E201" s="32">
        <v>3</v>
      </c>
    </row>
    <row r="202" spans="1:5" x14ac:dyDescent="0.3">
      <c r="A202" s="23" t="s">
        <v>40</v>
      </c>
      <c r="B202" s="24">
        <v>43641</v>
      </c>
      <c r="C202" s="24">
        <v>45104</v>
      </c>
      <c r="D202" s="25">
        <v>7.0892423657144085E-2</v>
      </c>
      <c r="E202" s="32">
        <v>3</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95</v>
      </c>
      <c r="D210" s="18" t="s">
        <v>96</v>
      </c>
      <c r="E210" s="17" t="s">
        <v>14</v>
      </c>
    </row>
    <row r="211" spans="1:5" x14ac:dyDescent="0.3">
      <c r="A211" s="19"/>
      <c r="B211" s="20" t="s">
        <v>15</v>
      </c>
      <c r="C211" s="21">
        <v>-0.81927221868043176</v>
      </c>
      <c r="D211" s="21">
        <v>-0.37235845088178088</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549</v>
      </c>
      <c r="D214" s="17" t="s">
        <v>521</v>
      </c>
      <c r="E214" s="17" t="s">
        <v>14</v>
      </c>
    </row>
    <row r="215" spans="1:5" x14ac:dyDescent="0.3">
      <c r="A215" s="19"/>
      <c r="B215" s="20" t="s">
        <v>15</v>
      </c>
      <c r="C215" s="21">
        <v>-2.6373467839128528E-2</v>
      </c>
      <c r="D215" s="21">
        <v>1.291140368544208E-2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6" customHeight="1" x14ac:dyDescent="0.3">
      <c r="A218" s="87" t="s">
        <v>25</v>
      </c>
      <c r="B218" s="87"/>
      <c r="C218" s="87"/>
      <c r="D218" s="87"/>
      <c r="E218" s="87"/>
    </row>
    <row r="219" spans="1:5" x14ac:dyDescent="0.3">
      <c r="A219" s="5" t="s">
        <v>26</v>
      </c>
    </row>
    <row r="220" spans="1:5" x14ac:dyDescent="0.3">
      <c r="A220" s="5" t="s">
        <v>49</v>
      </c>
    </row>
    <row r="221" spans="1:5" x14ac:dyDescent="0.3">
      <c r="A221" s="5" t="s">
        <v>522</v>
      </c>
    </row>
    <row r="222" spans="1:5" x14ac:dyDescent="0.3">
      <c r="A222" s="5" t="s">
        <v>333</v>
      </c>
    </row>
    <row r="223" spans="1:5" x14ac:dyDescent="0.3">
      <c r="A223" s="5" t="s">
        <v>51</v>
      </c>
    </row>
    <row r="224" spans="1:5" x14ac:dyDescent="0.3">
      <c r="A224" s="88" t="s">
        <v>31</v>
      </c>
      <c r="B224" s="89"/>
      <c r="C224" s="89"/>
      <c r="D224" s="90"/>
      <c r="E224" s="28"/>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43399</v>
      </c>
      <c r="C227" s="24">
        <v>45226</v>
      </c>
      <c r="D227" s="25">
        <v>0.14748198138935387</v>
      </c>
      <c r="E227" s="32">
        <v>4</v>
      </c>
    </row>
    <row r="228" spans="1:5" x14ac:dyDescent="0.3">
      <c r="A228" s="31" t="s">
        <v>37</v>
      </c>
      <c r="B228" s="24">
        <v>43371</v>
      </c>
      <c r="C228" s="24">
        <v>45198</v>
      </c>
      <c r="D228" s="25">
        <v>0.14751954265967615</v>
      </c>
      <c r="E228" s="32">
        <v>4</v>
      </c>
    </row>
    <row r="229" spans="1:5" x14ac:dyDescent="0.3">
      <c r="A229" s="23" t="s">
        <v>38</v>
      </c>
      <c r="B229" s="24">
        <v>43336</v>
      </c>
      <c r="C229" s="24">
        <v>45163</v>
      </c>
      <c r="D229" s="25">
        <v>0.14762099251867067</v>
      </c>
      <c r="E229" s="32">
        <v>4</v>
      </c>
    </row>
    <row r="230" spans="1:5" x14ac:dyDescent="0.3">
      <c r="A230" s="23" t="s">
        <v>39</v>
      </c>
      <c r="B230" s="24">
        <v>43308</v>
      </c>
      <c r="C230" s="24">
        <v>45135</v>
      </c>
      <c r="D230" s="25">
        <v>0.14762506120944482</v>
      </c>
      <c r="E230" s="32">
        <v>4</v>
      </c>
    </row>
    <row r="231" spans="1:5" x14ac:dyDescent="0.3">
      <c r="A231" s="23" t="s">
        <v>40</v>
      </c>
      <c r="B231" s="24">
        <v>43280</v>
      </c>
      <c r="C231" s="24">
        <v>45107</v>
      </c>
      <c r="D231" s="25">
        <v>0.14755547967348026</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-0.79257444640958763</v>
      </c>
      <c r="D240" s="21">
        <v>-0.27987056755774742</v>
      </c>
      <c r="E240" s="22"/>
    </row>
    <row r="241" spans="1:5" x14ac:dyDescent="0.3">
      <c r="A241" s="8" t="s">
        <v>16</v>
      </c>
      <c r="B241" s="16" t="s">
        <v>11</v>
      </c>
      <c r="C241" s="17" t="s">
        <v>108</v>
      </c>
      <c r="D241" s="17" t="s">
        <v>550</v>
      </c>
      <c r="E241" s="17" t="s">
        <v>14</v>
      </c>
    </row>
    <row r="242" spans="1:5" x14ac:dyDescent="0.3">
      <c r="A242" s="19"/>
      <c r="B242" s="20" t="s">
        <v>15</v>
      </c>
      <c r="C242" s="21">
        <v>-0.32728281718066421</v>
      </c>
      <c r="D242" s="21">
        <v>-7.0781369098595115E-2</v>
      </c>
      <c r="E242" s="22"/>
    </row>
    <row r="243" spans="1:5" x14ac:dyDescent="0.3">
      <c r="A243" s="8" t="s">
        <v>19</v>
      </c>
      <c r="B243" s="16" t="s">
        <v>11</v>
      </c>
      <c r="C243" s="17" t="s">
        <v>525</v>
      </c>
      <c r="D243" s="17" t="s">
        <v>551</v>
      </c>
      <c r="E243" s="17" t="s">
        <v>14</v>
      </c>
    </row>
    <row r="244" spans="1:5" x14ac:dyDescent="0.3">
      <c r="A244" s="19"/>
      <c r="B244" s="20" t="s">
        <v>15</v>
      </c>
      <c r="C244" s="21">
        <v>9.0928009751311878E-2</v>
      </c>
      <c r="D244" s="21">
        <v>6.8612702061205288E-2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5.25" customHeight="1" x14ac:dyDescent="0.3">
      <c r="A247" s="87" t="s">
        <v>25</v>
      </c>
      <c r="B247" s="87"/>
      <c r="C247" s="87"/>
      <c r="D247" s="87"/>
      <c r="E247" s="87"/>
    </row>
    <row r="248" spans="1:5" x14ac:dyDescent="0.3">
      <c r="A248" s="5" t="s">
        <v>26</v>
      </c>
    </row>
    <row r="249" spans="1:5" x14ac:dyDescent="0.3">
      <c r="A249" s="5" t="s">
        <v>548</v>
      </c>
    </row>
    <row r="250" spans="1:5" x14ac:dyDescent="0.3">
      <c r="A250" s="5" t="s">
        <v>303</v>
      </c>
    </row>
    <row r="251" spans="1:5" x14ac:dyDescent="0.3">
      <c r="A251" s="5" t="s">
        <v>528</v>
      </c>
    </row>
    <row r="252" spans="1:5" ht="24.75" customHeight="1" x14ac:dyDescent="0.3">
      <c r="A252" s="108" t="s">
        <v>30</v>
      </c>
      <c r="B252" s="108"/>
      <c r="C252" s="108"/>
      <c r="D252" s="108"/>
      <c r="E252" s="108"/>
    </row>
    <row r="253" spans="1:5" x14ac:dyDescent="0.3">
      <c r="A253" s="88" t="s">
        <v>31</v>
      </c>
      <c r="B253" s="89"/>
      <c r="C253" s="89"/>
      <c r="D253" s="90"/>
      <c r="E253" s="28"/>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43404</v>
      </c>
      <c r="C256" s="24">
        <v>45230</v>
      </c>
      <c r="D256" s="25">
        <v>0.17303941048056598</v>
      </c>
      <c r="E256" s="32">
        <v>4</v>
      </c>
    </row>
    <row r="257" spans="1:5" x14ac:dyDescent="0.3">
      <c r="A257" s="31" t="s">
        <v>37</v>
      </c>
      <c r="B257" s="24">
        <v>43371</v>
      </c>
      <c r="C257" s="24">
        <v>45198</v>
      </c>
      <c r="D257" s="25">
        <v>0.17413220551283445</v>
      </c>
      <c r="E257" s="32">
        <v>4</v>
      </c>
    </row>
    <row r="258" spans="1:5" x14ac:dyDescent="0.3">
      <c r="A258" s="23" t="s">
        <v>38</v>
      </c>
      <c r="B258" s="24">
        <v>43343</v>
      </c>
      <c r="C258" s="24">
        <v>45169</v>
      </c>
      <c r="D258" s="25">
        <v>0.1737838711509716</v>
      </c>
      <c r="E258" s="32">
        <v>4</v>
      </c>
    </row>
    <row r="259" spans="1:5" x14ac:dyDescent="0.3">
      <c r="A259" s="23" t="s">
        <v>39</v>
      </c>
      <c r="B259" s="24">
        <v>43312</v>
      </c>
      <c r="C259" s="24">
        <v>45138</v>
      </c>
      <c r="D259" s="25">
        <v>0.17313261690412443</v>
      </c>
      <c r="E259" s="32">
        <v>4</v>
      </c>
    </row>
    <row r="260" spans="1:5" x14ac:dyDescent="0.3">
      <c r="A260" s="23" t="s">
        <v>40</v>
      </c>
      <c r="B260" s="24">
        <v>43280</v>
      </c>
      <c r="C260" s="24">
        <v>45107</v>
      </c>
      <c r="D260" s="25">
        <v>0.17284555855722866</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117</v>
      </c>
      <c r="D268" s="18" t="s">
        <v>118</v>
      </c>
      <c r="E268" s="17" t="s">
        <v>14</v>
      </c>
    </row>
    <row r="269" spans="1:5" x14ac:dyDescent="0.3">
      <c r="A269" s="19"/>
      <c r="B269" s="20" t="s">
        <v>15</v>
      </c>
      <c r="C269" s="21">
        <v>-0.8717733063794656</v>
      </c>
      <c r="D269" s="21">
        <v>-0.32232291789407452</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492</v>
      </c>
      <c r="D272" s="17" t="s">
        <v>429</v>
      </c>
      <c r="E272" s="17" t="s">
        <v>14</v>
      </c>
    </row>
    <row r="273" spans="1:5" x14ac:dyDescent="0.3">
      <c r="A273" s="19"/>
      <c r="B273" s="20" t="s">
        <v>15</v>
      </c>
      <c r="C273" s="21">
        <v>5.0845580300205029E-3</v>
      </c>
      <c r="D273" s="21">
        <v>9.1025692563448946E-3</v>
      </c>
      <c r="E273" s="22"/>
    </row>
    <row r="274" spans="1:5" x14ac:dyDescent="0.3">
      <c r="A274" s="8" t="s">
        <v>22</v>
      </c>
      <c r="B274" s="16" t="s">
        <v>11</v>
      </c>
      <c r="C274" s="17" t="s">
        <v>123</v>
      </c>
      <c r="D274" s="17" t="s">
        <v>529</v>
      </c>
      <c r="E274" s="17" t="s">
        <v>14</v>
      </c>
    </row>
    <row r="275" spans="1:5" x14ac:dyDescent="0.3">
      <c r="A275" s="19"/>
      <c r="B275" s="20" t="s">
        <v>15</v>
      </c>
      <c r="C275" s="21">
        <v>0.59567629485593065</v>
      </c>
      <c r="D275" s="21">
        <v>5.3347271691569942E-2</v>
      </c>
      <c r="E275" s="22"/>
    </row>
    <row r="276" spans="1:5" ht="39" customHeight="1" x14ac:dyDescent="0.3">
      <c r="A276" s="87" t="s">
        <v>25</v>
      </c>
      <c r="B276" s="87"/>
      <c r="C276" s="87"/>
      <c r="D276" s="87"/>
      <c r="E276" s="87"/>
    </row>
    <row r="277" spans="1:5" x14ac:dyDescent="0.3">
      <c r="A277" s="5" t="s">
        <v>26</v>
      </c>
    </row>
    <row r="278" spans="1:5" x14ac:dyDescent="0.3">
      <c r="A278" s="5" t="s">
        <v>85</v>
      </c>
    </row>
    <row r="279" spans="1:5" x14ac:dyDescent="0.3">
      <c r="A279" s="5" t="s">
        <v>431</v>
      </c>
    </row>
    <row r="280" spans="1:5" x14ac:dyDescent="0.3">
      <c r="A280" s="5" t="s">
        <v>530</v>
      </c>
    </row>
    <row r="281" spans="1:5" ht="23.25" customHeight="1" x14ac:dyDescent="0.3">
      <c r="A281" s="108" t="s">
        <v>30</v>
      </c>
      <c r="B281" s="108"/>
      <c r="C281" s="108"/>
      <c r="D281" s="108"/>
      <c r="E281" s="108"/>
    </row>
    <row r="282" spans="1:5" x14ac:dyDescent="0.3">
      <c r="A282" s="88" t="s">
        <v>31</v>
      </c>
      <c r="B282" s="89"/>
      <c r="C282" s="89"/>
      <c r="D282" s="90"/>
      <c r="E282" s="28"/>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43404</v>
      </c>
      <c r="C285" s="24">
        <v>45230</v>
      </c>
      <c r="D285" s="25">
        <v>0.20918931473389601</v>
      </c>
      <c r="E285" s="32">
        <v>5</v>
      </c>
    </row>
    <row r="286" spans="1:5" x14ac:dyDescent="0.3">
      <c r="A286" s="31" t="s">
        <v>37</v>
      </c>
      <c r="B286" s="24">
        <v>43371</v>
      </c>
      <c r="C286" s="24">
        <v>45198</v>
      </c>
      <c r="D286" s="25">
        <v>0.20981981680248366</v>
      </c>
      <c r="E286" s="32">
        <v>5</v>
      </c>
    </row>
    <row r="287" spans="1:5" x14ac:dyDescent="0.3">
      <c r="A287" s="23" t="s">
        <v>38</v>
      </c>
      <c r="B287" s="24">
        <v>43343</v>
      </c>
      <c r="C287" s="24">
        <v>45169</v>
      </c>
      <c r="D287" s="25">
        <v>0.20981669927140856</v>
      </c>
      <c r="E287" s="32">
        <v>5</v>
      </c>
    </row>
    <row r="288" spans="1:5" x14ac:dyDescent="0.3">
      <c r="A288" s="23" t="s">
        <v>39</v>
      </c>
      <c r="B288" s="24">
        <v>43312</v>
      </c>
      <c r="C288" s="24">
        <v>45138</v>
      </c>
      <c r="D288" s="25">
        <v>0.20929346846449168</v>
      </c>
      <c r="E288" s="32">
        <v>5</v>
      </c>
    </row>
    <row r="289" spans="1:5" x14ac:dyDescent="0.3">
      <c r="A289" s="23" t="s">
        <v>40</v>
      </c>
      <c r="B289" s="24">
        <v>43280</v>
      </c>
      <c r="C289" s="24">
        <v>45107</v>
      </c>
      <c r="D289" s="25">
        <v>0.2085586794116803</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67</v>
      </c>
      <c r="D297" s="18" t="s">
        <v>131</v>
      </c>
      <c r="E297" s="17" t="s">
        <v>14</v>
      </c>
    </row>
    <row r="298" spans="1:5" x14ac:dyDescent="0.3">
      <c r="A298" s="19"/>
      <c r="B298" s="20" t="s">
        <v>15</v>
      </c>
      <c r="C298" s="21">
        <v>-0.25527560108521918</v>
      </c>
      <c r="D298" s="21">
        <v>-8.7830143366303459E-2</v>
      </c>
      <c r="E298" s="22"/>
    </row>
    <row r="299" spans="1:5" x14ac:dyDescent="0.3">
      <c r="A299" s="8" t="s">
        <v>16</v>
      </c>
      <c r="B299" s="16" t="s">
        <v>11</v>
      </c>
      <c r="C299" s="17" t="s">
        <v>132</v>
      </c>
      <c r="D299" s="17" t="s">
        <v>133</v>
      </c>
      <c r="E299" s="17" t="s">
        <v>14</v>
      </c>
    </row>
    <row r="300" spans="1:5" x14ac:dyDescent="0.3">
      <c r="A300" s="19"/>
      <c r="B300" s="20" t="s">
        <v>15</v>
      </c>
      <c r="C300" s="21">
        <v>-5.5390874106651999E-2</v>
      </c>
      <c r="D300" s="21">
        <v>-2.73541368948228E-2</v>
      </c>
      <c r="E300" s="22"/>
    </row>
    <row r="301" spans="1:5" x14ac:dyDescent="0.3">
      <c r="A301" s="8" t="s">
        <v>19</v>
      </c>
      <c r="B301" s="16" t="s">
        <v>11</v>
      </c>
      <c r="C301" s="17" t="s">
        <v>432</v>
      </c>
      <c r="D301" s="17" t="s">
        <v>243</v>
      </c>
      <c r="E301" s="17" t="s">
        <v>14</v>
      </c>
    </row>
    <row r="302" spans="1:5" x14ac:dyDescent="0.3">
      <c r="A302" s="19"/>
      <c r="B302" s="20" t="s">
        <v>15</v>
      </c>
      <c r="C302" s="21">
        <v>-1.2576635356317256E-3</v>
      </c>
      <c r="D302" s="21">
        <v>4.285930846282815E-3</v>
      </c>
      <c r="E302" s="22"/>
    </row>
    <row r="303" spans="1:5" x14ac:dyDescent="0.3">
      <c r="A303" s="8" t="s">
        <v>22</v>
      </c>
      <c r="B303" s="16" t="s">
        <v>11</v>
      </c>
      <c r="C303" s="17" t="s">
        <v>136</v>
      </c>
      <c r="D303" s="17" t="s">
        <v>137</v>
      </c>
      <c r="E303" s="17" t="s">
        <v>14</v>
      </c>
    </row>
    <row r="304" spans="1:5" x14ac:dyDescent="0.3">
      <c r="A304" s="19"/>
      <c r="B304" s="20" t="s">
        <v>15</v>
      </c>
      <c r="C304" s="21">
        <v>6.0768910808723042E-2</v>
      </c>
      <c r="D304" s="21">
        <v>3.2275509174063854E-2</v>
      </c>
      <c r="E304" s="22"/>
    </row>
    <row r="305" spans="1:5" ht="36.75" customHeight="1" x14ac:dyDescent="0.3">
      <c r="A305" s="87" t="s">
        <v>25</v>
      </c>
      <c r="B305" s="87"/>
      <c r="C305" s="87"/>
      <c r="D305" s="87"/>
      <c r="E305" s="87"/>
    </row>
    <row r="306" spans="1:5" x14ac:dyDescent="0.3">
      <c r="A306" s="5" t="s">
        <v>26</v>
      </c>
    </row>
    <row r="307" spans="1:5" x14ac:dyDescent="0.3">
      <c r="A307" s="5" t="s">
        <v>138</v>
      </c>
    </row>
    <row r="308" spans="1:5" x14ac:dyDescent="0.3">
      <c r="A308" s="5" t="s">
        <v>531</v>
      </c>
    </row>
    <row r="309" spans="1:5" x14ac:dyDescent="0.3">
      <c r="A309" s="5" t="s">
        <v>140</v>
      </c>
    </row>
    <row r="310" spans="1:5" x14ac:dyDescent="0.3">
      <c r="A310" s="5" t="s">
        <v>51</v>
      </c>
    </row>
    <row r="311" spans="1:5" x14ac:dyDescent="0.3">
      <c r="A311" s="88" t="s">
        <v>31</v>
      </c>
      <c r="B311" s="89"/>
      <c r="C311" s="89"/>
      <c r="D311" s="90"/>
      <c r="E311" s="28"/>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43399</v>
      </c>
      <c r="C314" s="24">
        <v>45226</v>
      </c>
      <c r="D314" s="25">
        <v>2.6725805661224393E-2</v>
      </c>
      <c r="E314" s="32">
        <v>2</v>
      </c>
    </row>
    <row r="315" spans="1:5" x14ac:dyDescent="0.3">
      <c r="A315" s="31" t="s">
        <v>37</v>
      </c>
      <c r="B315" s="24">
        <v>43371</v>
      </c>
      <c r="C315" s="24">
        <v>45198</v>
      </c>
      <c r="D315" s="25">
        <v>2.6731011340942305E-2</v>
      </c>
      <c r="E315" s="32">
        <v>2</v>
      </c>
    </row>
    <row r="316" spans="1:5" x14ac:dyDescent="0.3">
      <c r="A316" s="23" t="s">
        <v>38</v>
      </c>
      <c r="B316" s="24">
        <v>43336</v>
      </c>
      <c r="C316" s="24">
        <v>45163</v>
      </c>
      <c r="D316" s="25">
        <v>2.6767107870797405E-2</v>
      </c>
      <c r="E316" s="32">
        <v>2</v>
      </c>
    </row>
    <row r="317" spans="1:5" x14ac:dyDescent="0.3">
      <c r="A317" s="23" t="s">
        <v>39</v>
      </c>
      <c r="B317" s="24">
        <v>43308</v>
      </c>
      <c r="C317" s="24">
        <v>45135</v>
      </c>
      <c r="D317" s="25">
        <v>2.6752513610962151E-2</v>
      </c>
      <c r="E317" s="32">
        <v>2</v>
      </c>
    </row>
    <row r="318" spans="1:5" x14ac:dyDescent="0.3">
      <c r="A318" s="23" t="s">
        <v>40</v>
      </c>
      <c r="B318" s="24">
        <v>43280</v>
      </c>
      <c r="C318" s="24">
        <v>45107</v>
      </c>
      <c r="D318" s="25">
        <v>2.6742287971872121E-2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202</v>
      </c>
      <c r="D326" s="18" t="s">
        <v>552</v>
      </c>
      <c r="E326" s="17" t="s">
        <v>14</v>
      </c>
    </row>
    <row r="327" spans="1:5" x14ac:dyDescent="0.3">
      <c r="A327" s="19"/>
      <c r="B327" s="20" t="s">
        <v>15</v>
      </c>
      <c r="C327" s="21">
        <v>-0.5542847748944244</v>
      </c>
      <c r="D327" s="21">
        <v>-0.17883186935132556</v>
      </c>
      <c r="E327" s="22"/>
    </row>
    <row r="328" spans="1:5" x14ac:dyDescent="0.3">
      <c r="A328" s="8" t="s">
        <v>16</v>
      </c>
      <c r="B328" s="16" t="s">
        <v>11</v>
      </c>
      <c r="C328" s="17" t="s">
        <v>144</v>
      </c>
      <c r="D328" s="17" t="s">
        <v>553</v>
      </c>
      <c r="E328" s="17" t="s">
        <v>14</v>
      </c>
    </row>
    <row r="329" spans="1:5" x14ac:dyDescent="0.3">
      <c r="A329" s="19"/>
      <c r="B329" s="20" t="s">
        <v>15</v>
      </c>
      <c r="C329" s="21">
        <v>-0.19285172253831806</v>
      </c>
      <c r="D329" s="21">
        <v>-1.7025266562559649E-2</v>
      </c>
      <c r="E329" s="22"/>
    </row>
    <row r="330" spans="1:5" x14ac:dyDescent="0.3">
      <c r="A330" s="8" t="s">
        <v>19</v>
      </c>
      <c r="B330" s="16" t="s">
        <v>11</v>
      </c>
      <c r="C330" s="17" t="s">
        <v>137</v>
      </c>
      <c r="D330" s="17" t="s">
        <v>554</v>
      </c>
      <c r="E330" s="17" t="s">
        <v>14</v>
      </c>
    </row>
    <row r="331" spans="1:5" x14ac:dyDescent="0.3">
      <c r="A331" s="19"/>
      <c r="B331" s="20" t="s">
        <v>15</v>
      </c>
      <c r="C331" s="21">
        <v>6.5900225579328842E-2</v>
      </c>
      <c r="D331" s="21">
        <v>8.8422939341410434E-2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87" t="s">
        <v>25</v>
      </c>
      <c r="B334" s="87"/>
      <c r="C334" s="87"/>
      <c r="D334" s="87"/>
      <c r="E334" s="87"/>
    </row>
    <row r="335" spans="1:5" x14ac:dyDescent="0.3">
      <c r="A335" s="5" t="s">
        <v>26</v>
      </c>
    </row>
    <row r="336" spans="1:5" x14ac:dyDescent="0.3">
      <c r="A336" s="5" t="s">
        <v>548</v>
      </c>
    </row>
    <row r="337" spans="1:5" x14ac:dyDescent="0.3">
      <c r="A337" s="5" t="s">
        <v>555</v>
      </c>
    </row>
    <row r="338" spans="1:5" x14ac:dyDescent="0.3">
      <c r="A338" s="5" t="s">
        <v>150</v>
      </c>
    </row>
    <row r="339" spans="1:5" ht="24" customHeight="1" x14ac:dyDescent="0.3">
      <c r="A339" s="108" t="s">
        <v>30</v>
      </c>
      <c r="B339" s="108"/>
      <c r="C339" s="108"/>
      <c r="D339" s="108"/>
      <c r="E339" s="108"/>
    </row>
    <row r="340" spans="1:5" x14ac:dyDescent="0.3">
      <c r="A340" s="88" t="s">
        <v>31</v>
      </c>
      <c r="B340" s="89"/>
      <c r="C340" s="89"/>
      <c r="D340" s="90"/>
      <c r="E340" s="28"/>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45230</v>
      </c>
      <c r="D343" s="25">
        <v>0.16793271196713033</v>
      </c>
      <c r="E343" s="32">
        <v>4</v>
      </c>
    </row>
    <row r="344" spans="1:5" x14ac:dyDescent="0.3">
      <c r="A344" s="31" t="s">
        <v>37</v>
      </c>
      <c r="B344" s="24">
        <v>43910</v>
      </c>
      <c r="C344" s="24">
        <v>45198</v>
      </c>
      <c r="D344" s="25">
        <v>0.16871447943022663</v>
      </c>
      <c r="E344" s="32">
        <v>4</v>
      </c>
    </row>
    <row r="345" spans="1:5" x14ac:dyDescent="0.3">
      <c r="A345" s="23" t="s">
        <v>38</v>
      </c>
      <c r="B345" s="24">
        <v>43910</v>
      </c>
      <c r="C345" s="24">
        <v>45169</v>
      </c>
      <c r="D345" s="25">
        <v>0.16977336253100689</v>
      </c>
      <c r="E345" s="32">
        <v>4</v>
      </c>
    </row>
    <row r="346" spans="1:5" x14ac:dyDescent="0.3">
      <c r="A346" s="23" t="s">
        <v>39</v>
      </c>
      <c r="B346" s="24">
        <v>43910</v>
      </c>
      <c r="C346" s="24">
        <v>45138</v>
      </c>
      <c r="D346" s="25">
        <v>0.17084945734902363</v>
      </c>
      <c r="E346" s="32">
        <v>4</v>
      </c>
    </row>
    <row r="347" spans="1:5" x14ac:dyDescent="0.3">
      <c r="A347" s="23" t="s">
        <v>40</v>
      </c>
      <c r="B347" s="24">
        <v>43910</v>
      </c>
      <c r="C347" s="24">
        <v>45107</v>
      </c>
      <c r="D347" s="25">
        <v>0.17201559324596358</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466</v>
      </c>
      <c r="D355" s="18" t="s">
        <v>153</v>
      </c>
      <c r="E355" s="17" t="s">
        <v>14</v>
      </c>
    </row>
    <row r="356" spans="1:5" x14ac:dyDescent="0.3">
      <c r="A356" s="19"/>
      <c r="B356" s="20" t="s">
        <v>15</v>
      </c>
      <c r="C356" s="21">
        <v>-0.62517033611774009</v>
      </c>
      <c r="D356" s="21">
        <v>-0.2413505802746484</v>
      </c>
      <c r="E356" s="22"/>
    </row>
    <row r="357" spans="1:5" x14ac:dyDescent="0.3">
      <c r="A357" s="8" t="s">
        <v>16</v>
      </c>
      <c r="B357" s="16" t="s">
        <v>11</v>
      </c>
      <c r="C357" s="17" t="s">
        <v>154</v>
      </c>
      <c r="D357" s="17" t="s">
        <v>155</v>
      </c>
      <c r="E357" s="17" t="s">
        <v>14</v>
      </c>
    </row>
    <row r="358" spans="1:5" x14ac:dyDescent="0.3">
      <c r="A358" s="19"/>
      <c r="B358" s="20" t="s">
        <v>15</v>
      </c>
      <c r="C358" s="21">
        <v>-0.16338537083643567</v>
      </c>
      <c r="D358" s="21">
        <v>-5.4926864259024044E-2</v>
      </c>
      <c r="E358" s="22"/>
    </row>
    <row r="359" spans="1:5" x14ac:dyDescent="0.3">
      <c r="A359" s="8" t="s">
        <v>19</v>
      </c>
      <c r="B359" s="16" t="s">
        <v>11</v>
      </c>
      <c r="C359" s="17" t="s">
        <v>507</v>
      </c>
      <c r="D359" s="17" t="s">
        <v>157</v>
      </c>
      <c r="E359" s="17" t="s">
        <v>14</v>
      </c>
    </row>
    <row r="360" spans="1:5" x14ac:dyDescent="0.3">
      <c r="A360" s="19"/>
      <c r="B360" s="20" t="s">
        <v>15</v>
      </c>
      <c r="C360" s="21">
        <v>-3.1537224359465266E-2</v>
      </c>
      <c r="D360" s="21">
        <v>9.3495632152515995E-3</v>
      </c>
      <c r="E360" s="22"/>
    </row>
    <row r="361" spans="1:5" x14ac:dyDescent="0.3">
      <c r="A361" s="8" t="s">
        <v>22</v>
      </c>
      <c r="B361" s="16" t="s">
        <v>11</v>
      </c>
      <c r="C361" s="17" t="s">
        <v>158</v>
      </c>
      <c r="D361" s="17" t="s">
        <v>362</v>
      </c>
      <c r="E361" s="17" t="s">
        <v>14</v>
      </c>
    </row>
    <row r="362" spans="1:5" x14ac:dyDescent="0.3">
      <c r="A362" s="19"/>
      <c r="B362" s="20" t="s">
        <v>15</v>
      </c>
      <c r="C362" s="21">
        <v>0.22688072543591775</v>
      </c>
      <c r="D362" s="21">
        <v>4.9716160016590738E-2</v>
      </c>
      <c r="E362" s="22"/>
    </row>
    <row r="363" spans="1:5" ht="35.25" customHeight="1" x14ac:dyDescent="0.3">
      <c r="A363" s="87" t="s">
        <v>25</v>
      </c>
      <c r="B363" s="87"/>
      <c r="C363" s="87"/>
      <c r="D363" s="87"/>
      <c r="E363" s="87"/>
    </row>
    <row r="364" spans="1:5" x14ac:dyDescent="0.3">
      <c r="A364" s="5" t="s">
        <v>26</v>
      </c>
    </row>
    <row r="365" spans="1:5" x14ac:dyDescent="0.3">
      <c r="A365" s="5" t="s">
        <v>49</v>
      </c>
    </row>
    <row r="366" spans="1:5" x14ac:dyDescent="0.3">
      <c r="A366" s="5" t="s">
        <v>178</v>
      </c>
    </row>
    <row r="367" spans="1:5" x14ac:dyDescent="0.3">
      <c r="A367" s="5" t="s">
        <v>333</v>
      </c>
    </row>
    <row r="368" spans="1:5" ht="23.25" customHeight="1" x14ac:dyDescent="0.3">
      <c r="A368" s="108" t="s">
        <v>30</v>
      </c>
      <c r="B368" s="108"/>
      <c r="C368" s="108"/>
      <c r="D368" s="108"/>
      <c r="E368" s="108"/>
    </row>
    <row r="369" spans="1:5" x14ac:dyDescent="0.3">
      <c r="A369" s="88" t="s">
        <v>31</v>
      </c>
      <c r="B369" s="89"/>
      <c r="C369" s="89"/>
      <c r="D369" s="90"/>
      <c r="E369" s="28"/>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43399</v>
      </c>
      <c r="C372" s="24">
        <v>45226</v>
      </c>
      <c r="D372" s="25">
        <v>8.2701123436197052E-2</v>
      </c>
      <c r="E372" s="32">
        <v>3</v>
      </c>
    </row>
    <row r="373" spans="1:5" x14ac:dyDescent="0.3">
      <c r="A373" s="31" t="s">
        <v>37</v>
      </c>
      <c r="B373" s="24">
        <v>43371</v>
      </c>
      <c r="C373" s="24">
        <v>45198</v>
      </c>
      <c r="D373" s="25">
        <v>8.2828101535438431E-2</v>
      </c>
      <c r="E373" s="32">
        <v>3</v>
      </c>
    </row>
    <row r="374" spans="1:5" x14ac:dyDescent="0.3">
      <c r="A374" s="23" t="s">
        <v>38</v>
      </c>
      <c r="B374" s="24">
        <v>43336</v>
      </c>
      <c r="C374" s="24">
        <v>45163</v>
      </c>
      <c r="D374" s="25">
        <v>8.2971727952954558E-2</v>
      </c>
      <c r="E374" s="32">
        <v>3</v>
      </c>
    </row>
    <row r="375" spans="1:5" x14ac:dyDescent="0.3">
      <c r="A375" s="23" t="s">
        <v>39</v>
      </c>
      <c r="B375" s="24">
        <v>43308</v>
      </c>
      <c r="C375" s="24">
        <v>45135</v>
      </c>
      <c r="D375" s="25">
        <v>8.2962830897212569E-2</v>
      </c>
      <c r="E375" s="32">
        <v>3</v>
      </c>
    </row>
    <row r="376" spans="1:5" x14ac:dyDescent="0.3">
      <c r="A376" s="23" t="s">
        <v>40</v>
      </c>
      <c r="B376" s="24">
        <v>43280</v>
      </c>
      <c r="C376" s="24">
        <v>45107</v>
      </c>
      <c r="D376" s="25">
        <v>8.2965008275011173E-2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438</v>
      </c>
      <c r="D384" s="18" t="s">
        <v>164</v>
      </c>
      <c r="E384" s="17" t="s">
        <v>14</v>
      </c>
    </row>
    <row r="385" spans="1:5" x14ac:dyDescent="0.3">
      <c r="A385" s="19"/>
      <c r="B385" s="20" t="s">
        <v>15</v>
      </c>
      <c r="C385" s="21">
        <v>-0.76212278689354096</v>
      </c>
      <c r="D385" s="21">
        <v>-0.3539715032923304</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134</v>
      </c>
      <c r="D388" s="17" t="s">
        <v>364</v>
      </c>
      <c r="E388" s="17" t="s">
        <v>14</v>
      </c>
    </row>
    <row r="389" spans="1:5" x14ac:dyDescent="0.3">
      <c r="A389" s="19"/>
      <c r="B389" s="20" t="s">
        <v>15</v>
      </c>
      <c r="C389" s="21">
        <v>1.9671003717469659E-3</v>
      </c>
      <c r="D389" s="21">
        <v>3.3266637895635665E-2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5.25" customHeight="1" x14ac:dyDescent="0.3">
      <c r="A392" s="87" t="s">
        <v>25</v>
      </c>
      <c r="B392" s="87"/>
      <c r="C392" s="87"/>
      <c r="D392" s="87"/>
      <c r="E392" s="87"/>
    </row>
    <row r="393" spans="1:5" x14ac:dyDescent="0.3">
      <c r="A393" s="5" t="s">
        <v>26</v>
      </c>
    </row>
    <row r="394" spans="1:5" x14ac:dyDescent="0.3">
      <c r="A394" s="5" t="s">
        <v>49</v>
      </c>
    </row>
    <row r="395" spans="1:5" x14ac:dyDescent="0.3">
      <c r="A395" s="5" t="s">
        <v>366</v>
      </c>
    </row>
    <row r="396" spans="1:5" x14ac:dyDescent="0.3">
      <c r="A396" s="5" t="s">
        <v>333</v>
      </c>
    </row>
    <row r="397" spans="1:5" x14ac:dyDescent="0.3">
      <c r="A397" s="5" t="s">
        <v>51</v>
      </c>
    </row>
    <row r="398" spans="1:5" x14ac:dyDescent="0.3">
      <c r="A398" s="88" t="s">
        <v>31</v>
      </c>
      <c r="B398" s="89"/>
      <c r="C398" s="89"/>
      <c r="D398" s="90"/>
      <c r="E398" s="28"/>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43403</v>
      </c>
      <c r="C401" s="24">
        <v>45230</v>
      </c>
      <c r="D401" s="25">
        <v>0.15209363763639086</v>
      </c>
      <c r="E401" s="32">
        <v>4</v>
      </c>
    </row>
    <row r="402" spans="1:5" x14ac:dyDescent="0.3">
      <c r="A402" s="31" t="s">
        <v>37</v>
      </c>
      <c r="B402" s="24">
        <v>43368</v>
      </c>
      <c r="C402" s="24">
        <v>45195</v>
      </c>
      <c r="D402" s="25">
        <v>0.15306490076160476</v>
      </c>
      <c r="E402" s="32">
        <v>4</v>
      </c>
    </row>
    <row r="403" spans="1:5" x14ac:dyDescent="0.3">
      <c r="A403" s="23" t="s">
        <v>38</v>
      </c>
      <c r="B403" s="24">
        <v>43340</v>
      </c>
      <c r="C403" s="24">
        <v>45167</v>
      </c>
      <c r="D403" s="25">
        <v>0.15311912896892724</v>
      </c>
      <c r="E403" s="32">
        <v>4</v>
      </c>
    </row>
    <row r="404" spans="1:5" x14ac:dyDescent="0.3">
      <c r="A404" s="23" t="s">
        <v>39</v>
      </c>
      <c r="B404" s="24">
        <v>43305</v>
      </c>
      <c r="C404" s="24">
        <v>45132</v>
      </c>
      <c r="D404" s="25">
        <v>0.15312837145075886</v>
      </c>
      <c r="E404" s="32">
        <v>4</v>
      </c>
    </row>
    <row r="405" spans="1:5" x14ac:dyDescent="0.3">
      <c r="A405" s="23" t="s">
        <v>40</v>
      </c>
      <c r="B405" s="24">
        <v>43277</v>
      </c>
      <c r="C405" s="24">
        <v>45104</v>
      </c>
      <c r="D405" s="25">
        <v>0.15292065591531764</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556</v>
      </c>
      <c r="D413" s="18" t="s">
        <v>173</v>
      </c>
      <c r="E413" s="17" t="s">
        <v>14</v>
      </c>
    </row>
    <row r="414" spans="1:5" x14ac:dyDescent="0.3">
      <c r="A414" s="19"/>
      <c r="B414" s="20" t="s">
        <v>15</v>
      </c>
      <c r="C414" s="21">
        <v>-0.7446731104334614</v>
      </c>
      <c r="D414" s="21">
        <v>-0.33735274211464183</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229</v>
      </c>
      <c r="D417" s="17" t="s">
        <v>369</v>
      </c>
      <c r="E417" s="17" t="s">
        <v>14</v>
      </c>
    </row>
    <row r="418" spans="1:5" x14ac:dyDescent="0.3">
      <c r="A418" s="19"/>
      <c r="B418" s="20" t="s">
        <v>15</v>
      </c>
      <c r="C418" s="21">
        <v>9.9324337010091579E-3</v>
      </c>
      <c r="D418" s="21">
        <v>3.6142337957007165E-2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6" customHeight="1" x14ac:dyDescent="0.3">
      <c r="A421" s="87" t="s">
        <v>25</v>
      </c>
      <c r="B421" s="87"/>
      <c r="C421" s="87"/>
      <c r="D421" s="87"/>
      <c r="E421" s="87"/>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row>
    <row r="427" spans="1:5" x14ac:dyDescent="0.3">
      <c r="A427" s="88" t="s">
        <v>31</v>
      </c>
      <c r="B427" s="89"/>
      <c r="C427" s="89"/>
      <c r="D427" s="90"/>
      <c r="E427" s="28"/>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43403</v>
      </c>
      <c r="C430" s="24">
        <v>45230</v>
      </c>
      <c r="D430" s="25">
        <v>0.14474001781979773</v>
      </c>
      <c r="E430" s="32">
        <v>4</v>
      </c>
    </row>
    <row r="431" spans="1:5" x14ac:dyDescent="0.3">
      <c r="A431" s="31" t="s">
        <v>37</v>
      </c>
      <c r="B431" s="24">
        <v>43368</v>
      </c>
      <c r="C431" s="24">
        <v>45195</v>
      </c>
      <c r="D431" s="25">
        <v>0.1456267178322451</v>
      </c>
      <c r="E431" s="32">
        <v>4</v>
      </c>
    </row>
    <row r="432" spans="1:5" x14ac:dyDescent="0.3">
      <c r="A432" s="23" t="s">
        <v>38</v>
      </c>
      <c r="B432" s="24">
        <v>43340</v>
      </c>
      <c r="C432" s="24">
        <v>45167</v>
      </c>
      <c r="D432" s="25">
        <v>0.14564489950298751</v>
      </c>
      <c r="E432" s="32">
        <v>4</v>
      </c>
    </row>
    <row r="433" spans="1:5" x14ac:dyDescent="0.3">
      <c r="A433" s="23" t="s">
        <v>39</v>
      </c>
      <c r="B433" s="24">
        <v>43305</v>
      </c>
      <c r="C433" s="24">
        <v>45132</v>
      </c>
      <c r="D433" s="25">
        <v>0.14569091792394684</v>
      </c>
      <c r="E433" s="32">
        <v>4</v>
      </c>
    </row>
    <row r="434" spans="1:5" x14ac:dyDescent="0.3">
      <c r="A434" s="23" t="s">
        <v>40</v>
      </c>
      <c r="B434" s="24">
        <v>43277</v>
      </c>
      <c r="C434" s="24">
        <v>45104</v>
      </c>
      <c r="D434" s="25">
        <v>0.1455951054433666</v>
      </c>
      <c r="E434" s="32">
        <v>4</v>
      </c>
    </row>
    <row r="436" spans="1:5" x14ac:dyDescent="0.3">
      <c r="A436" s="92" t="s">
        <v>189</v>
      </c>
      <c r="B436" s="93"/>
      <c r="C436" s="93"/>
      <c r="D436" s="93"/>
      <c r="E436" s="93"/>
    </row>
    <row r="437" spans="1:5" x14ac:dyDescent="0.3">
      <c r="A437" s="1" t="s">
        <v>128</v>
      </c>
      <c r="B437" s="2"/>
      <c r="C437" s="94" t="s">
        <v>3</v>
      </c>
      <c r="D437" s="94" t="s">
        <v>129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17" t="s">
        <v>557</v>
      </c>
      <c r="D442" s="18" t="s">
        <v>558</v>
      </c>
      <c r="E442" s="17" t="s">
        <v>14</v>
      </c>
    </row>
    <row r="443" spans="1:5" x14ac:dyDescent="0.3">
      <c r="A443" s="19"/>
      <c r="B443" s="20" t="s">
        <v>15</v>
      </c>
      <c r="C443" s="21">
        <v>-0.50837442243437914</v>
      </c>
      <c r="D443" s="21">
        <v>-0.24153480145853568</v>
      </c>
      <c r="E443" s="22"/>
    </row>
    <row r="444" spans="1:5" x14ac:dyDescent="0.3">
      <c r="A444" s="8" t="s">
        <v>16</v>
      </c>
      <c r="B444" s="16" t="s">
        <v>11</v>
      </c>
      <c r="C444" s="17" t="s">
        <v>145</v>
      </c>
      <c r="D444" s="17" t="s">
        <v>183</v>
      </c>
      <c r="E444" s="17" t="s">
        <v>14</v>
      </c>
    </row>
    <row r="445" spans="1:5" x14ac:dyDescent="0.3">
      <c r="A445" s="19"/>
      <c r="B445" s="20" t="s">
        <v>15</v>
      </c>
      <c r="C445" s="21">
        <v>-0.18910846568725681</v>
      </c>
      <c r="D445" s="21">
        <v>-0.12340681636825479</v>
      </c>
      <c r="E445" s="22"/>
    </row>
    <row r="446" spans="1:5" x14ac:dyDescent="0.3">
      <c r="A446" s="8" t="s">
        <v>19</v>
      </c>
      <c r="B446" s="16" t="s">
        <v>11</v>
      </c>
      <c r="C446" s="17" t="s">
        <v>467</v>
      </c>
      <c r="D446" s="17" t="s">
        <v>511</v>
      </c>
      <c r="E446" s="17" t="s">
        <v>14</v>
      </c>
    </row>
    <row r="447" spans="1:5" x14ac:dyDescent="0.3">
      <c r="A447" s="19"/>
      <c r="B447" s="20" t="s">
        <v>15</v>
      </c>
      <c r="C447" s="21">
        <v>-6.9963279913071941E-2</v>
      </c>
      <c r="D447" s="21">
        <v>-1.6947637932537951E-2</v>
      </c>
      <c r="E447" s="22"/>
    </row>
    <row r="448" spans="1:5"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6" customHeight="1" x14ac:dyDescent="0.3">
      <c r="A450" s="87" t="s">
        <v>25</v>
      </c>
      <c r="B450" s="87"/>
      <c r="C450" s="87"/>
      <c r="D450" s="87"/>
      <c r="E450" s="87"/>
    </row>
    <row r="451" spans="1:5" x14ac:dyDescent="0.3">
      <c r="A451" s="5" t="s">
        <v>26</v>
      </c>
    </row>
    <row r="452" spans="1:5" x14ac:dyDescent="0.3">
      <c r="A452" s="5" t="s">
        <v>138</v>
      </c>
    </row>
    <row r="453" spans="1:5" x14ac:dyDescent="0.3">
      <c r="A453" s="5" t="s">
        <v>559</v>
      </c>
    </row>
    <row r="454" spans="1:5" x14ac:dyDescent="0.3">
      <c r="A454" s="5" t="s">
        <v>140</v>
      </c>
    </row>
    <row r="455" spans="1:5" x14ac:dyDescent="0.3">
      <c r="A455" s="5" t="s">
        <v>51</v>
      </c>
    </row>
    <row r="456" spans="1:5" x14ac:dyDescent="0.3">
      <c r="A456" s="88" t="s">
        <v>31</v>
      </c>
      <c r="B456" s="89"/>
      <c r="C456" s="89"/>
      <c r="D456" s="90"/>
      <c r="E456" s="28"/>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43410</v>
      </c>
      <c r="C459" s="24">
        <v>45230</v>
      </c>
      <c r="D459" s="25">
        <v>8.1176658773550223E-2</v>
      </c>
      <c r="E459" s="32">
        <v>3</v>
      </c>
    </row>
    <row r="460" spans="1:5" x14ac:dyDescent="0.3">
      <c r="A460" s="31" t="s">
        <v>37</v>
      </c>
      <c r="B460" s="24">
        <v>43368</v>
      </c>
      <c r="C460" s="24">
        <v>45188</v>
      </c>
      <c r="D460" s="25">
        <v>8.1666187932058612E-2</v>
      </c>
      <c r="E460" s="32">
        <v>3</v>
      </c>
    </row>
    <row r="461" spans="1:5" x14ac:dyDescent="0.3">
      <c r="A461" s="23" t="s">
        <v>38</v>
      </c>
      <c r="B461" s="24">
        <v>43340</v>
      </c>
      <c r="C461" s="24">
        <v>45160</v>
      </c>
      <c r="D461" s="25">
        <v>8.1907861243472588E-2</v>
      </c>
      <c r="E461" s="32">
        <v>3</v>
      </c>
    </row>
    <row r="462" spans="1:5" x14ac:dyDescent="0.3">
      <c r="A462" s="23" t="s">
        <v>39</v>
      </c>
      <c r="B462" s="24">
        <v>43312</v>
      </c>
      <c r="C462" s="24">
        <v>45132</v>
      </c>
      <c r="D462" s="25">
        <v>8.2000404473365124E-2</v>
      </c>
      <c r="E462" s="32">
        <v>3</v>
      </c>
    </row>
    <row r="463" spans="1:5" x14ac:dyDescent="0.3">
      <c r="A463" s="23" t="s">
        <v>40</v>
      </c>
      <c r="B463" s="24">
        <v>43284</v>
      </c>
      <c r="C463" s="24">
        <v>45104</v>
      </c>
      <c r="D463" s="25">
        <v>8.1936895754601724E-2</v>
      </c>
      <c r="E463" s="32">
        <v>3</v>
      </c>
    </row>
    <row r="465" spans="1:5" x14ac:dyDescent="0.3">
      <c r="A465" s="92" t="s">
        <v>200</v>
      </c>
      <c r="B465" s="93"/>
      <c r="C465" s="93"/>
      <c r="D465" s="93"/>
      <c r="E465" s="93"/>
    </row>
    <row r="466" spans="1:5" x14ac:dyDescent="0.3">
      <c r="A466" s="1" t="s">
        <v>74</v>
      </c>
      <c r="B466" s="2"/>
      <c r="C466" s="94" t="s">
        <v>3</v>
      </c>
      <c r="D466" s="94" t="s">
        <v>75</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17" t="s">
        <v>560</v>
      </c>
      <c r="D471" s="18" t="s">
        <v>372</v>
      </c>
      <c r="E471" s="17" t="s">
        <v>14</v>
      </c>
    </row>
    <row r="472" spans="1:5" x14ac:dyDescent="0.3">
      <c r="A472" s="19"/>
      <c r="B472" s="20" t="s">
        <v>15</v>
      </c>
      <c r="C472" s="21">
        <v>-0.66667463523278681</v>
      </c>
      <c r="D472" s="21">
        <v>-0.21527723692009326</v>
      </c>
      <c r="E472" s="22"/>
    </row>
    <row r="473" spans="1:5" x14ac:dyDescent="0.3">
      <c r="A473" s="8" t="s">
        <v>16</v>
      </c>
      <c r="B473" s="16" t="s">
        <v>11</v>
      </c>
      <c r="C473" s="17" t="s">
        <v>192</v>
      </c>
      <c r="D473" s="17" t="s">
        <v>193</v>
      </c>
      <c r="E473" s="17" t="s">
        <v>14</v>
      </c>
    </row>
    <row r="474" spans="1:5" x14ac:dyDescent="0.3">
      <c r="A474" s="19"/>
      <c r="B474" s="20" t="s">
        <v>15</v>
      </c>
      <c r="C474" s="21">
        <v>-0.2302506228329777</v>
      </c>
      <c r="D474" s="21">
        <v>-4.5361930729109767E-2</v>
      </c>
      <c r="E474" s="22"/>
    </row>
    <row r="475" spans="1:5" x14ac:dyDescent="0.3">
      <c r="A475" s="8" t="s">
        <v>19</v>
      </c>
      <c r="B475" s="16" t="s">
        <v>11</v>
      </c>
      <c r="C475" s="17" t="s">
        <v>510</v>
      </c>
      <c r="D475" s="17" t="s">
        <v>561</v>
      </c>
      <c r="E475" s="17" t="s">
        <v>14</v>
      </c>
    </row>
    <row r="476" spans="1:5" x14ac:dyDescent="0.3">
      <c r="A476" s="19"/>
      <c r="B476" s="20" t="s">
        <v>15</v>
      </c>
      <c r="C476" s="21">
        <v>-7.8255473301889311E-2</v>
      </c>
      <c r="D476" s="21">
        <v>-8.1719518374335776E-3</v>
      </c>
      <c r="E476" s="22"/>
    </row>
    <row r="477" spans="1:5" x14ac:dyDescent="0.3">
      <c r="A477" s="8" t="s">
        <v>22</v>
      </c>
      <c r="B477" s="16" t="s">
        <v>11</v>
      </c>
      <c r="C477" s="17" t="s">
        <v>196</v>
      </c>
      <c r="D477" s="17" t="s">
        <v>241</v>
      </c>
      <c r="E477" s="17" t="s">
        <v>14</v>
      </c>
    </row>
    <row r="478" spans="1:5" x14ac:dyDescent="0.3">
      <c r="A478" s="19"/>
      <c r="B478" s="20" t="s">
        <v>15</v>
      </c>
      <c r="C478" s="21">
        <v>0.13851284703993083</v>
      </c>
      <c r="D478" s="21">
        <v>2.550628945097122E-2</v>
      </c>
      <c r="E478" s="22"/>
    </row>
    <row r="479" spans="1:5" ht="36.75" customHeight="1" x14ac:dyDescent="0.3">
      <c r="A479" s="87" t="s">
        <v>25</v>
      </c>
      <c r="B479" s="87"/>
      <c r="C479" s="87"/>
      <c r="D479" s="87"/>
      <c r="E479" s="87"/>
    </row>
    <row r="480" spans="1:5" x14ac:dyDescent="0.3">
      <c r="A480" s="5" t="s">
        <v>26</v>
      </c>
    </row>
    <row r="481" spans="1:5" x14ac:dyDescent="0.3">
      <c r="A481" s="5" t="s">
        <v>198</v>
      </c>
    </row>
    <row r="482" spans="1:5" x14ac:dyDescent="0.3">
      <c r="A482" s="5" t="s">
        <v>562</v>
      </c>
    </row>
    <row r="483" spans="1:5" x14ac:dyDescent="0.3">
      <c r="A483" s="5" t="s">
        <v>563</v>
      </c>
    </row>
    <row r="484" spans="1:5" ht="24.75" customHeight="1" x14ac:dyDescent="0.3">
      <c r="A484" s="108" t="s">
        <v>30</v>
      </c>
      <c r="B484" s="108"/>
      <c r="C484" s="108"/>
      <c r="D484" s="108"/>
      <c r="E484" s="108"/>
    </row>
    <row r="485" spans="1:5" x14ac:dyDescent="0.3">
      <c r="A485" s="88" t="s">
        <v>31</v>
      </c>
      <c r="B485" s="89"/>
      <c r="C485" s="89"/>
      <c r="D485" s="90"/>
      <c r="E485" s="28"/>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43403</v>
      </c>
      <c r="C488" s="24">
        <v>45223</v>
      </c>
      <c r="D488" s="25">
        <v>0.1066865146335774</v>
      </c>
      <c r="E488" s="32">
        <v>3</v>
      </c>
    </row>
    <row r="489" spans="1:5" x14ac:dyDescent="0.3">
      <c r="A489" s="31" t="s">
        <v>37</v>
      </c>
      <c r="B489" s="24">
        <v>43375</v>
      </c>
      <c r="C489" s="24">
        <v>45195</v>
      </c>
      <c r="D489" s="25">
        <v>0.10739312450539056</v>
      </c>
      <c r="E489" s="32">
        <v>3</v>
      </c>
    </row>
    <row r="490" spans="1:5" x14ac:dyDescent="0.3">
      <c r="A490" s="23" t="s">
        <v>38</v>
      </c>
      <c r="B490" s="24">
        <v>43347</v>
      </c>
      <c r="C490" s="24">
        <v>45167</v>
      </c>
      <c r="D490" s="25">
        <v>0.10738795063226469</v>
      </c>
      <c r="E490" s="32">
        <v>3</v>
      </c>
    </row>
    <row r="491" spans="1:5" x14ac:dyDescent="0.3">
      <c r="A491" s="23" t="s">
        <v>39</v>
      </c>
      <c r="B491" s="24">
        <v>43305</v>
      </c>
      <c r="C491" s="24">
        <v>45125</v>
      </c>
      <c r="D491" s="25">
        <v>0.10735751424277337</v>
      </c>
      <c r="E491" s="32">
        <v>3</v>
      </c>
    </row>
    <row r="492" spans="1:5" x14ac:dyDescent="0.3">
      <c r="A492" s="23" t="s">
        <v>40</v>
      </c>
      <c r="B492" s="24">
        <v>43277</v>
      </c>
      <c r="C492" s="24">
        <v>45097</v>
      </c>
      <c r="D492" s="25">
        <v>0.10745499889769129</v>
      </c>
      <c r="E492" s="32">
        <v>3</v>
      </c>
    </row>
    <row r="494" spans="1:5" x14ac:dyDescent="0.3">
      <c r="A494" s="92" t="s">
        <v>210</v>
      </c>
      <c r="B494" s="93"/>
      <c r="C494" s="93"/>
      <c r="D494" s="93"/>
      <c r="E494" s="93"/>
    </row>
    <row r="495" spans="1:5" x14ac:dyDescent="0.3">
      <c r="A495" s="1" t="s">
        <v>128</v>
      </c>
      <c r="B495" s="2"/>
      <c r="C495" s="94" t="s">
        <v>3</v>
      </c>
      <c r="D495" s="94" t="s">
        <v>129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17" t="s">
        <v>564</v>
      </c>
      <c r="D500" s="18" t="s">
        <v>322</v>
      </c>
      <c r="E500" s="17" t="s">
        <v>14</v>
      </c>
    </row>
    <row r="501" spans="1:5" x14ac:dyDescent="0.3">
      <c r="A501" s="19"/>
      <c r="B501" s="20" t="s">
        <v>15</v>
      </c>
      <c r="C501" s="21">
        <v>-0.68974860492939105</v>
      </c>
      <c r="D501" s="21">
        <v>-0.33304383809098292</v>
      </c>
      <c r="E501" s="22"/>
    </row>
    <row r="502" spans="1:5" x14ac:dyDescent="0.3">
      <c r="A502" s="8" t="s">
        <v>16</v>
      </c>
      <c r="B502" s="16" t="s">
        <v>11</v>
      </c>
      <c r="C502" s="17" t="s">
        <v>203</v>
      </c>
      <c r="D502" s="17" t="s">
        <v>204</v>
      </c>
      <c r="E502" s="17" t="s">
        <v>14</v>
      </c>
    </row>
    <row r="503" spans="1:5" x14ac:dyDescent="0.3">
      <c r="A503" s="19"/>
      <c r="B503" s="20" t="s">
        <v>15</v>
      </c>
      <c r="C503" s="21">
        <v>-0.20013817001491374</v>
      </c>
      <c r="D503" s="21">
        <v>-0.11919569528335516</v>
      </c>
      <c r="E503" s="22"/>
    </row>
    <row r="504" spans="1:5" x14ac:dyDescent="0.3">
      <c r="A504" s="8" t="s">
        <v>19</v>
      </c>
      <c r="B504" s="16" t="s">
        <v>11</v>
      </c>
      <c r="C504" s="17" t="s">
        <v>507</v>
      </c>
      <c r="D504" s="17" t="s">
        <v>254</v>
      </c>
      <c r="E504" s="17" t="s">
        <v>14</v>
      </c>
    </row>
    <row r="505" spans="1:5" x14ac:dyDescent="0.3">
      <c r="A505" s="19"/>
      <c r="B505" s="20" t="s">
        <v>15</v>
      </c>
      <c r="C505" s="21">
        <v>-3.2159660406898549E-2</v>
      </c>
      <c r="D505" s="21">
        <v>5.0889002830456498E-4</v>
      </c>
      <c r="E505" s="22"/>
    </row>
    <row r="506" spans="1:5" x14ac:dyDescent="0.3">
      <c r="A506" s="8" t="s">
        <v>22</v>
      </c>
      <c r="B506" s="16" t="s">
        <v>11</v>
      </c>
      <c r="C506" s="17" t="s">
        <v>207</v>
      </c>
      <c r="D506" s="17" t="s">
        <v>208</v>
      </c>
      <c r="E506" s="17" t="s">
        <v>14</v>
      </c>
    </row>
    <row r="507" spans="1:5" x14ac:dyDescent="0.3">
      <c r="A507" s="19"/>
      <c r="B507" s="20" t="s">
        <v>15</v>
      </c>
      <c r="C507" s="21">
        <v>0.20995207085178436</v>
      </c>
      <c r="D507" s="21">
        <v>0.11067518871954518</v>
      </c>
      <c r="E507" s="22"/>
    </row>
    <row r="508" spans="1:5" ht="35.25" customHeight="1" x14ac:dyDescent="0.3">
      <c r="A508" s="87" t="s">
        <v>25</v>
      </c>
      <c r="B508" s="87"/>
      <c r="C508" s="87"/>
      <c r="D508" s="87"/>
      <c r="E508" s="87"/>
    </row>
    <row r="509" spans="1:5" x14ac:dyDescent="0.3">
      <c r="A509" s="5" t="s">
        <v>26</v>
      </c>
    </row>
    <row r="510" spans="1:5" x14ac:dyDescent="0.3">
      <c r="A510" s="5" t="s">
        <v>138</v>
      </c>
    </row>
    <row r="511" spans="1:5" x14ac:dyDescent="0.3">
      <c r="A511" s="5" t="s">
        <v>537</v>
      </c>
    </row>
    <row r="512" spans="1:5" x14ac:dyDescent="0.3">
      <c r="A512" s="5" t="s">
        <v>140</v>
      </c>
    </row>
    <row r="513" spans="1:5" ht="22.5" customHeight="1" x14ac:dyDescent="0.3">
      <c r="A513" s="108" t="s">
        <v>30</v>
      </c>
      <c r="B513" s="108"/>
      <c r="C513" s="108"/>
      <c r="D513" s="108"/>
      <c r="E513" s="108"/>
    </row>
    <row r="514" spans="1:5" x14ac:dyDescent="0.3">
      <c r="A514" s="88" t="s">
        <v>31</v>
      </c>
      <c r="B514" s="89"/>
      <c r="C514" s="89"/>
      <c r="D514" s="90"/>
      <c r="E514" s="28"/>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43403</v>
      </c>
      <c r="C517" s="24">
        <v>45230</v>
      </c>
      <c r="D517" s="25">
        <v>0.10034526100053898</v>
      </c>
      <c r="E517" s="32">
        <v>3</v>
      </c>
    </row>
    <row r="518" spans="1:5" x14ac:dyDescent="0.3">
      <c r="A518" s="31" t="s">
        <v>37</v>
      </c>
      <c r="B518" s="24">
        <v>43368</v>
      </c>
      <c r="C518" s="24">
        <v>45195</v>
      </c>
      <c r="D518" s="25">
        <v>0.1004917027957493</v>
      </c>
      <c r="E518" s="32">
        <v>3</v>
      </c>
    </row>
    <row r="519" spans="1:5" x14ac:dyDescent="0.3">
      <c r="A519" s="23" t="s">
        <v>38</v>
      </c>
      <c r="B519" s="24">
        <v>43340</v>
      </c>
      <c r="C519" s="24">
        <v>45167</v>
      </c>
      <c r="D519" s="25">
        <v>0.10060528712539239</v>
      </c>
      <c r="E519" s="32">
        <v>3</v>
      </c>
    </row>
    <row r="520" spans="1:5" x14ac:dyDescent="0.3">
      <c r="A520" s="23" t="s">
        <v>39</v>
      </c>
      <c r="B520" s="24">
        <v>43305</v>
      </c>
      <c r="C520" s="24">
        <v>45132</v>
      </c>
      <c r="D520" s="25">
        <v>0.10066574852626831</v>
      </c>
      <c r="E520" s="32">
        <v>3</v>
      </c>
    </row>
    <row r="521" spans="1:5" x14ac:dyDescent="0.3">
      <c r="A521" s="23" t="s">
        <v>40</v>
      </c>
      <c r="B521" s="24">
        <v>43277</v>
      </c>
      <c r="C521" s="24">
        <v>45104</v>
      </c>
      <c r="D521" s="25">
        <v>0.10063457630886481</v>
      </c>
      <c r="E521" s="32">
        <v>3</v>
      </c>
    </row>
    <row r="523" spans="1:5" x14ac:dyDescent="0.3">
      <c r="A523" s="92" t="s">
        <v>218</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17" t="s">
        <v>418</v>
      </c>
      <c r="D529" s="18" t="s">
        <v>380</v>
      </c>
      <c r="E529" s="17" t="s">
        <v>14</v>
      </c>
    </row>
    <row r="530" spans="1:5" x14ac:dyDescent="0.3">
      <c r="A530" s="19"/>
      <c r="B530" s="20" t="s">
        <v>15</v>
      </c>
      <c r="C530" s="21">
        <v>-0.71004243226084429</v>
      </c>
      <c r="D530" s="21">
        <v>-0.3057981912774651</v>
      </c>
      <c r="E530" s="22"/>
    </row>
    <row r="531" spans="1:5" x14ac:dyDescent="0.3">
      <c r="A531" s="8" t="s">
        <v>16</v>
      </c>
      <c r="B531" s="16" t="s">
        <v>11</v>
      </c>
      <c r="C531" s="17" t="s">
        <v>212</v>
      </c>
      <c r="D531" s="17" t="s">
        <v>67</v>
      </c>
      <c r="E531" s="17" t="s">
        <v>14</v>
      </c>
    </row>
    <row r="532" spans="1:5" x14ac:dyDescent="0.3">
      <c r="A532" s="19"/>
      <c r="B532" s="20" t="s">
        <v>15</v>
      </c>
      <c r="C532" s="21">
        <v>-0.26271415852244484</v>
      </c>
      <c r="D532" s="21">
        <v>-9.3293505898621731E-2</v>
      </c>
      <c r="E532" s="22"/>
    </row>
    <row r="533" spans="1:5" x14ac:dyDescent="0.3">
      <c r="A533" s="8" t="s">
        <v>19</v>
      </c>
      <c r="B533" s="16" t="s">
        <v>11</v>
      </c>
      <c r="C533" s="17" t="s">
        <v>68</v>
      </c>
      <c r="D533" s="17" t="s">
        <v>214</v>
      </c>
      <c r="E533" s="17" t="s">
        <v>14</v>
      </c>
    </row>
    <row r="534" spans="1:5" x14ac:dyDescent="0.3">
      <c r="A534" s="19"/>
      <c r="B534" s="20" t="s">
        <v>15</v>
      </c>
      <c r="C534" s="21">
        <v>-5.1917009868154174E-2</v>
      </c>
      <c r="D534" s="21">
        <v>3.7701067687274659E-3</v>
      </c>
      <c r="E534" s="22"/>
    </row>
    <row r="535" spans="1:5" x14ac:dyDescent="0.3">
      <c r="A535" s="8" t="s">
        <v>22</v>
      </c>
      <c r="B535" s="16" t="s">
        <v>11</v>
      </c>
      <c r="C535" s="17" t="s">
        <v>215</v>
      </c>
      <c r="D535" s="17" t="s">
        <v>381</v>
      </c>
      <c r="E535" s="17" t="s">
        <v>14</v>
      </c>
    </row>
    <row r="536" spans="1:5" x14ac:dyDescent="0.3">
      <c r="A536" s="19"/>
      <c r="B536" s="20" t="s">
        <v>15</v>
      </c>
      <c r="C536" s="21">
        <v>0.33839617486338791</v>
      </c>
      <c r="D536" s="21">
        <v>9.7158471247186462E-2</v>
      </c>
      <c r="E536" s="22"/>
    </row>
    <row r="537" spans="1:5" ht="35.25" customHeight="1" x14ac:dyDescent="0.3">
      <c r="A537" s="87" t="s">
        <v>25</v>
      </c>
      <c r="B537" s="87"/>
      <c r="C537" s="87"/>
      <c r="D537" s="87"/>
      <c r="E537" s="87"/>
    </row>
    <row r="538" spans="1:5" x14ac:dyDescent="0.3">
      <c r="A538" s="5" t="s">
        <v>26</v>
      </c>
    </row>
    <row r="539" spans="1:5" x14ac:dyDescent="0.3">
      <c r="A539" s="5" t="s">
        <v>49</v>
      </c>
    </row>
    <row r="540" spans="1:5" x14ac:dyDescent="0.3">
      <c r="A540" s="5" t="s">
        <v>565</v>
      </c>
    </row>
    <row r="541" spans="1:5" x14ac:dyDescent="0.3">
      <c r="A541" s="5" t="s">
        <v>333</v>
      </c>
    </row>
    <row r="542" spans="1:5" ht="24" customHeight="1" x14ac:dyDescent="0.3">
      <c r="A542" s="108" t="s">
        <v>30</v>
      </c>
      <c r="B542" s="108"/>
      <c r="C542" s="108"/>
      <c r="D542" s="108"/>
      <c r="E542" s="108"/>
    </row>
    <row r="543" spans="1:5" x14ac:dyDescent="0.3">
      <c r="A543" s="88" t="s">
        <v>31</v>
      </c>
      <c r="B543" s="89"/>
      <c r="C543" s="89"/>
      <c r="D543" s="90"/>
      <c r="E543" s="28"/>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43403</v>
      </c>
      <c r="C546" s="24">
        <v>45230</v>
      </c>
      <c r="D546" s="25">
        <v>0.12199563680115831</v>
      </c>
      <c r="E546" s="32">
        <v>4</v>
      </c>
    </row>
    <row r="547" spans="1:5" x14ac:dyDescent="0.3">
      <c r="A547" s="31" t="s">
        <v>37</v>
      </c>
      <c r="B547" s="24">
        <v>43368</v>
      </c>
      <c r="C547" s="24">
        <v>45195</v>
      </c>
      <c r="D547" s="25">
        <v>0.12237104416259108</v>
      </c>
      <c r="E547" s="32">
        <v>4</v>
      </c>
    </row>
    <row r="548" spans="1:5" x14ac:dyDescent="0.3">
      <c r="A548" s="23" t="s">
        <v>38</v>
      </c>
      <c r="B548" s="24">
        <v>43340</v>
      </c>
      <c r="C548" s="24">
        <v>45167</v>
      </c>
      <c r="D548" s="25">
        <v>0.12239633391896317</v>
      </c>
      <c r="E548" s="32">
        <v>4</v>
      </c>
    </row>
    <row r="549" spans="1:5" x14ac:dyDescent="0.3">
      <c r="A549" s="23" t="s">
        <v>39</v>
      </c>
      <c r="B549" s="24">
        <v>43305</v>
      </c>
      <c r="C549" s="24">
        <v>45132</v>
      </c>
      <c r="D549" s="25">
        <v>0.1224062506989937</v>
      </c>
      <c r="E549" s="32">
        <v>4</v>
      </c>
    </row>
    <row r="550" spans="1:5" x14ac:dyDescent="0.3">
      <c r="A550" s="23" t="s">
        <v>40</v>
      </c>
      <c r="B550" s="24">
        <v>43277</v>
      </c>
      <c r="C550" s="24">
        <v>45104</v>
      </c>
      <c r="D550" s="25">
        <v>0.12227423822378292</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-0.67649512278512991</v>
      </c>
      <c r="D559" s="21">
        <v>-0.27717403086819103</v>
      </c>
      <c r="E559" s="22"/>
    </row>
    <row r="560" spans="1:5" x14ac:dyDescent="0.3">
      <c r="A560" s="8" t="s">
        <v>16</v>
      </c>
      <c r="B560" s="16" t="s">
        <v>11</v>
      </c>
      <c r="C560" s="17" t="s">
        <v>220</v>
      </c>
      <c r="D560" s="17" t="s">
        <v>221</v>
      </c>
      <c r="E560" s="17" t="s">
        <v>14</v>
      </c>
    </row>
    <row r="561" spans="1:5" x14ac:dyDescent="0.3">
      <c r="A561" s="19"/>
      <c r="B561" s="20" t="s">
        <v>15</v>
      </c>
      <c r="C561" s="21">
        <v>-0.23958107328332368</v>
      </c>
      <c r="D561" s="21">
        <v>-8.0824743882405459E-2</v>
      </c>
      <c r="E561" s="22"/>
    </row>
    <row r="562" spans="1:5" x14ac:dyDescent="0.3">
      <c r="A562" s="8" t="s">
        <v>19</v>
      </c>
      <c r="B562" s="16" t="s">
        <v>11</v>
      </c>
      <c r="C562" s="17" t="s">
        <v>56</v>
      </c>
      <c r="D562" s="17" t="s">
        <v>81</v>
      </c>
      <c r="E562" s="17" t="s">
        <v>14</v>
      </c>
    </row>
    <row r="563" spans="1:5" x14ac:dyDescent="0.3">
      <c r="A563" s="19"/>
      <c r="B563" s="20" t="s">
        <v>15</v>
      </c>
      <c r="C563" s="21">
        <v>-5.59393348407764E-2</v>
      </c>
      <c r="D563" s="21">
        <v>-1.359712102132149E-3</v>
      </c>
      <c r="E563" s="22"/>
    </row>
    <row r="564" spans="1:5" x14ac:dyDescent="0.3">
      <c r="A564" s="8" t="s">
        <v>22</v>
      </c>
      <c r="B564" s="16" t="s">
        <v>11</v>
      </c>
      <c r="C564" s="17" t="s">
        <v>224</v>
      </c>
      <c r="D564" s="17" t="s">
        <v>384</v>
      </c>
      <c r="E564" s="17" t="s">
        <v>14</v>
      </c>
    </row>
    <row r="565" spans="1:5" x14ac:dyDescent="0.3">
      <c r="A565" s="19"/>
      <c r="B565" s="20" t="s">
        <v>15</v>
      </c>
      <c r="C565" s="21">
        <v>0.23331363872982802</v>
      </c>
      <c r="D565" s="21">
        <v>7.3007586560153381E-2</v>
      </c>
      <c r="E565" s="22"/>
    </row>
    <row r="566" spans="1:5" ht="36.75" customHeight="1" x14ac:dyDescent="0.3">
      <c r="A566" s="87" t="s">
        <v>25</v>
      </c>
      <c r="B566" s="87"/>
      <c r="C566" s="87"/>
      <c r="D566" s="87"/>
      <c r="E566" s="87"/>
    </row>
    <row r="567" spans="1:5" x14ac:dyDescent="0.3">
      <c r="A567" s="5" t="s">
        <v>26</v>
      </c>
    </row>
    <row r="568" spans="1:5" x14ac:dyDescent="0.3">
      <c r="A568" s="5" t="s">
        <v>49</v>
      </c>
    </row>
    <row r="569" spans="1:5" x14ac:dyDescent="0.3">
      <c r="A569" s="5" t="s">
        <v>326</v>
      </c>
    </row>
    <row r="570" spans="1:5" x14ac:dyDescent="0.3">
      <c r="A570" s="5" t="s">
        <v>333</v>
      </c>
    </row>
    <row r="571" spans="1:5" ht="24.75" customHeight="1" x14ac:dyDescent="0.3">
      <c r="A571" s="108" t="s">
        <v>30</v>
      </c>
      <c r="B571" s="108"/>
      <c r="C571" s="108"/>
      <c r="D571" s="108"/>
      <c r="E571" s="108"/>
    </row>
    <row r="572" spans="1:5" x14ac:dyDescent="0.3">
      <c r="A572" s="88" t="s">
        <v>31</v>
      </c>
      <c r="B572" s="89"/>
      <c r="C572" s="89"/>
      <c r="D572" s="90"/>
      <c r="E572" s="28"/>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43403</v>
      </c>
      <c r="C575" s="24">
        <v>45230</v>
      </c>
      <c r="D575" s="25">
        <v>0.10094085699244322</v>
      </c>
      <c r="E575" s="32">
        <v>3</v>
      </c>
    </row>
    <row r="576" spans="1:5" x14ac:dyDescent="0.3">
      <c r="A576" s="31" t="s">
        <v>37</v>
      </c>
      <c r="B576" s="24">
        <v>43368</v>
      </c>
      <c r="C576" s="24">
        <v>45195</v>
      </c>
      <c r="D576" s="25">
        <v>0.10107431627027054</v>
      </c>
      <c r="E576" s="32">
        <v>3</v>
      </c>
    </row>
    <row r="577" spans="1:5" x14ac:dyDescent="0.3">
      <c r="A577" s="23" t="s">
        <v>38</v>
      </c>
      <c r="B577" s="24">
        <v>43340</v>
      </c>
      <c r="C577" s="24">
        <v>45167</v>
      </c>
      <c r="D577" s="25">
        <v>0.10121809774028885</v>
      </c>
      <c r="E577" s="32">
        <v>3</v>
      </c>
    </row>
    <row r="578" spans="1:5" x14ac:dyDescent="0.3">
      <c r="A578" s="23" t="s">
        <v>39</v>
      </c>
      <c r="B578" s="24">
        <v>43305</v>
      </c>
      <c r="C578" s="24">
        <v>45132</v>
      </c>
      <c r="D578" s="25">
        <v>0.10132423463217109</v>
      </c>
      <c r="E578" s="32">
        <v>3</v>
      </c>
    </row>
    <row r="579" spans="1:5" x14ac:dyDescent="0.3">
      <c r="A579" s="23" t="s">
        <v>40</v>
      </c>
      <c r="B579" s="24">
        <v>43277</v>
      </c>
      <c r="C579" s="24">
        <v>45104</v>
      </c>
      <c r="D579" s="25">
        <v>0.10125705850570597</v>
      </c>
      <c r="E579" s="32">
        <v>3</v>
      </c>
    </row>
  </sheetData>
  <mergeCells count="152">
    <mergeCell ref="A573:E573"/>
    <mergeCell ref="A15:E15"/>
    <mergeCell ref="A20:E20"/>
    <mergeCell ref="A44:E44"/>
    <mergeCell ref="A73:E73"/>
    <mergeCell ref="A102:E102"/>
    <mergeCell ref="A107:E107"/>
    <mergeCell ref="A131:E131"/>
    <mergeCell ref="A160:E160"/>
    <mergeCell ref="A165:E165"/>
    <mergeCell ref="A544:E544"/>
    <mergeCell ref="A552:E552"/>
    <mergeCell ref="C553:C555"/>
    <mergeCell ref="D553:D555"/>
    <mergeCell ref="E553:E555"/>
    <mergeCell ref="A572:D572"/>
    <mergeCell ref="A566:E566"/>
    <mergeCell ref="A571:E571"/>
    <mergeCell ref="A515:E515"/>
    <mergeCell ref="A523:E523"/>
    <mergeCell ref="C524:C526"/>
    <mergeCell ref="D524:D526"/>
    <mergeCell ref="E524:E526"/>
    <mergeCell ref="A543:D543"/>
    <mergeCell ref="A537:E537"/>
    <mergeCell ref="A542:E542"/>
    <mergeCell ref="A486:E486"/>
    <mergeCell ref="A494:E494"/>
    <mergeCell ref="C495:C497"/>
    <mergeCell ref="D495:D497"/>
    <mergeCell ref="E495:E497"/>
    <mergeCell ref="A514:D514"/>
    <mergeCell ref="A508:E508"/>
    <mergeCell ref="A513:E513"/>
    <mergeCell ref="A465:E465"/>
    <mergeCell ref="C466:C468"/>
    <mergeCell ref="D466:D468"/>
    <mergeCell ref="E466:E468"/>
    <mergeCell ref="A485:D485"/>
    <mergeCell ref="A479:E479"/>
    <mergeCell ref="A484:E484"/>
    <mergeCell ref="A436:E436"/>
    <mergeCell ref="C437:C439"/>
    <mergeCell ref="D437:D439"/>
    <mergeCell ref="E437:E439"/>
    <mergeCell ref="A456:D456"/>
    <mergeCell ref="A457:E457"/>
    <mergeCell ref="A450:E450"/>
    <mergeCell ref="A407:E407"/>
    <mergeCell ref="C408:C410"/>
    <mergeCell ref="D408:D410"/>
    <mergeCell ref="E408:E410"/>
    <mergeCell ref="A427:D427"/>
    <mergeCell ref="A428:E428"/>
    <mergeCell ref="A421:E421"/>
    <mergeCell ref="A378:E378"/>
    <mergeCell ref="C379:C381"/>
    <mergeCell ref="D379:D381"/>
    <mergeCell ref="E379:E381"/>
    <mergeCell ref="A398:D398"/>
    <mergeCell ref="A399:E399"/>
    <mergeCell ref="A392:E392"/>
    <mergeCell ref="A349:E349"/>
    <mergeCell ref="C350:C352"/>
    <mergeCell ref="D350:D352"/>
    <mergeCell ref="E350:E352"/>
    <mergeCell ref="A369:D369"/>
    <mergeCell ref="A370:E370"/>
    <mergeCell ref="A363:E363"/>
    <mergeCell ref="A368:E368"/>
    <mergeCell ref="A320:E320"/>
    <mergeCell ref="C321:C323"/>
    <mergeCell ref="D321:D323"/>
    <mergeCell ref="E321:E323"/>
    <mergeCell ref="A340:D340"/>
    <mergeCell ref="A341:E341"/>
    <mergeCell ref="A334:E334"/>
    <mergeCell ref="A339:E339"/>
    <mergeCell ref="A291:E291"/>
    <mergeCell ref="C292:C294"/>
    <mergeCell ref="D292:D294"/>
    <mergeCell ref="E292:E294"/>
    <mergeCell ref="A311:D311"/>
    <mergeCell ref="A312:E312"/>
    <mergeCell ref="A305:E305"/>
    <mergeCell ref="A262:E262"/>
    <mergeCell ref="C263:C265"/>
    <mergeCell ref="D263:D265"/>
    <mergeCell ref="E263:E265"/>
    <mergeCell ref="A282:D282"/>
    <mergeCell ref="A283:E283"/>
    <mergeCell ref="A276:E276"/>
    <mergeCell ref="A281:E281"/>
    <mergeCell ref="A233:E233"/>
    <mergeCell ref="C234:C236"/>
    <mergeCell ref="D234:D236"/>
    <mergeCell ref="E234:E236"/>
    <mergeCell ref="A253:D253"/>
    <mergeCell ref="A254:E254"/>
    <mergeCell ref="A247:E247"/>
    <mergeCell ref="A252:E252"/>
    <mergeCell ref="A204:E204"/>
    <mergeCell ref="C205:C207"/>
    <mergeCell ref="D205:D207"/>
    <mergeCell ref="E205:E207"/>
    <mergeCell ref="A224:D224"/>
    <mergeCell ref="A225:E225"/>
    <mergeCell ref="A218:E218"/>
    <mergeCell ref="A175:E175"/>
    <mergeCell ref="C176:C178"/>
    <mergeCell ref="D176:D178"/>
    <mergeCell ref="E176:E178"/>
    <mergeCell ref="A195:D195"/>
    <mergeCell ref="A196:E196"/>
    <mergeCell ref="A189:E189"/>
    <mergeCell ref="A194:E194"/>
    <mergeCell ref="A146:E146"/>
    <mergeCell ref="C147:C149"/>
    <mergeCell ref="D147:D149"/>
    <mergeCell ref="E147:E149"/>
    <mergeCell ref="A166:D166"/>
    <mergeCell ref="A167:E167"/>
    <mergeCell ref="C118:C120"/>
    <mergeCell ref="D118:D120"/>
    <mergeCell ref="E118:E120"/>
    <mergeCell ref="A137:D137"/>
    <mergeCell ref="A138:E138"/>
    <mergeCell ref="A88:E88"/>
    <mergeCell ref="C89:C91"/>
    <mergeCell ref="D89:D91"/>
    <mergeCell ref="E89:E91"/>
    <mergeCell ref="A108:D108"/>
    <mergeCell ref="A109:E109"/>
    <mergeCell ref="A79:D79"/>
    <mergeCell ref="A80:E80"/>
    <mergeCell ref="A30:E30"/>
    <mergeCell ref="C31:C33"/>
    <mergeCell ref="D31:D33"/>
    <mergeCell ref="E31:E33"/>
    <mergeCell ref="A50:D50"/>
    <mergeCell ref="A51:E51"/>
    <mergeCell ref="A117:E117"/>
    <mergeCell ref="A1:E1"/>
    <mergeCell ref="C2:C4"/>
    <mergeCell ref="D2:D4"/>
    <mergeCell ref="E2:E4"/>
    <mergeCell ref="A21:D21"/>
    <mergeCell ref="A22:E22"/>
    <mergeCell ref="A59:E59"/>
    <mergeCell ref="C60:C62"/>
    <mergeCell ref="D60:D62"/>
    <mergeCell ref="E60:E6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A5E4-1B8E-4DDC-90A4-2D1ECE1B7A49}">
  <dimension ref="A1:G579"/>
  <sheetViews>
    <sheetView topLeftCell="A42" workbookViewId="0">
      <selection activeCell="K562" sqref="K562"/>
    </sheetView>
  </sheetViews>
  <sheetFormatPr baseColWidth="10" defaultRowHeight="14.4" x14ac:dyDescent="0.3"/>
  <cols>
    <col min="2" max="2" width="49.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120" t="s">
        <v>7</v>
      </c>
      <c r="B5" s="9" t="s">
        <v>8</v>
      </c>
      <c r="C5" s="10"/>
      <c r="D5" s="11"/>
      <c r="E5" s="11"/>
    </row>
    <row r="6" spans="1:5" x14ac:dyDescent="0.3">
      <c r="A6" s="121"/>
      <c r="B6" s="13" t="s">
        <v>9</v>
      </c>
      <c r="C6" s="14"/>
      <c r="D6" s="15"/>
      <c r="E6" s="15"/>
    </row>
    <row r="7" spans="1:5" ht="20.25" customHeight="1" x14ac:dyDescent="0.3">
      <c r="A7" s="120" t="s">
        <v>10</v>
      </c>
      <c r="B7" s="16" t="s">
        <v>11</v>
      </c>
      <c r="C7" s="17" t="s">
        <v>414</v>
      </c>
      <c r="D7" s="18" t="s">
        <v>13</v>
      </c>
      <c r="E7" s="17" t="s">
        <v>14</v>
      </c>
    </row>
    <row r="8" spans="1:5" x14ac:dyDescent="0.3">
      <c r="A8" s="121"/>
      <c r="B8" s="20" t="s">
        <v>15</v>
      </c>
      <c r="C8" s="21">
        <v>-0.48734868462497472</v>
      </c>
      <c r="D8" s="21">
        <v>-0.18207963516637538</v>
      </c>
      <c r="E8" s="22"/>
    </row>
    <row r="9" spans="1:5" ht="18" customHeight="1" x14ac:dyDescent="0.3">
      <c r="A9" s="120" t="s">
        <v>16</v>
      </c>
      <c r="B9" s="16" t="s">
        <v>11</v>
      </c>
      <c r="C9" s="17" t="s">
        <v>17</v>
      </c>
      <c r="D9" s="17" t="s">
        <v>227</v>
      </c>
      <c r="E9" s="17" t="s">
        <v>14</v>
      </c>
    </row>
    <row r="10" spans="1:5" x14ac:dyDescent="0.3">
      <c r="A10" s="121"/>
      <c r="B10" s="20" t="s">
        <v>15</v>
      </c>
      <c r="C10" s="21">
        <v>-0.17081007141479332</v>
      </c>
      <c r="D10" s="21">
        <v>-4.6291311522888012E-2</v>
      </c>
      <c r="E10" s="22"/>
    </row>
    <row r="11" spans="1:5" ht="18.75" customHeight="1" x14ac:dyDescent="0.3">
      <c r="A11" s="120" t="s">
        <v>19</v>
      </c>
      <c r="B11" s="16" t="s">
        <v>11</v>
      </c>
      <c r="C11" s="17" t="s">
        <v>68</v>
      </c>
      <c r="D11" s="17" t="s">
        <v>243</v>
      </c>
      <c r="E11" s="17" t="s">
        <v>14</v>
      </c>
    </row>
    <row r="12" spans="1:5" x14ac:dyDescent="0.3">
      <c r="A12" s="121"/>
      <c r="B12" s="20" t="s">
        <v>15</v>
      </c>
      <c r="C12" s="21">
        <v>-5.1674265123890284E-2</v>
      </c>
      <c r="D12" s="21">
        <v>2.9648464487803672E-3</v>
      </c>
      <c r="E12" s="22"/>
    </row>
    <row r="13" spans="1:5" ht="18.75" customHeight="1" x14ac:dyDescent="0.3">
      <c r="A13" s="120" t="s">
        <v>22</v>
      </c>
      <c r="B13" s="16" t="s">
        <v>11</v>
      </c>
      <c r="C13" s="17" t="s">
        <v>23</v>
      </c>
      <c r="D13" s="17" t="s">
        <v>24</v>
      </c>
      <c r="E13" s="17" t="s">
        <v>14</v>
      </c>
    </row>
    <row r="14" spans="1:5" x14ac:dyDescent="0.3">
      <c r="A14" s="121"/>
      <c r="B14" s="20" t="s">
        <v>15</v>
      </c>
      <c r="C14" s="21">
        <v>0.11098701768095109</v>
      </c>
      <c r="D14" s="21">
        <v>3.3841123997990996E-2</v>
      </c>
      <c r="E14" s="22"/>
    </row>
    <row r="15" spans="1:5" ht="36" customHeight="1" x14ac:dyDescent="0.3">
      <c r="A15" s="87" t="s">
        <v>25</v>
      </c>
      <c r="B15" s="87"/>
      <c r="C15" s="87"/>
      <c r="D15" s="87"/>
      <c r="E15" s="87"/>
    </row>
    <row r="16" spans="1:5" x14ac:dyDescent="0.3">
      <c r="A16" s="5" t="s">
        <v>26</v>
      </c>
    </row>
    <row r="17" spans="1:5" x14ac:dyDescent="0.3">
      <c r="A17" s="5" t="s">
        <v>49</v>
      </c>
    </row>
    <row r="18" spans="1:5" x14ac:dyDescent="0.3">
      <c r="A18" s="5" t="s">
        <v>539</v>
      </c>
    </row>
    <row r="19" spans="1:5" x14ac:dyDescent="0.3">
      <c r="A19" s="5" t="s">
        <v>29</v>
      </c>
    </row>
    <row r="20" spans="1:5" ht="25.5" customHeight="1" x14ac:dyDescent="0.3">
      <c r="A20" s="107" t="s">
        <v>30</v>
      </c>
      <c r="B20" s="107"/>
      <c r="C20" s="107"/>
      <c r="D20" s="107"/>
      <c r="E20" s="107"/>
    </row>
    <row r="21" spans="1:5" ht="15" customHeight="1" x14ac:dyDescent="0.3">
      <c r="A21" s="109" t="s">
        <v>31</v>
      </c>
      <c r="B21" s="110"/>
      <c r="C21" s="110"/>
      <c r="D21" s="110"/>
      <c r="E21" s="111"/>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43795</v>
      </c>
      <c r="C24" s="24">
        <v>45258</v>
      </c>
      <c r="D24" s="25">
        <v>7.4734885137407531E-2</v>
      </c>
      <c r="E24" s="32">
        <v>3</v>
      </c>
    </row>
    <row r="25" spans="1:5" x14ac:dyDescent="0.3">
      <c r="A25" s="31" t="s">
        <v>37</v>
      </c>
      <c r="B25" s="24">
        <v>43767</v>
      </c>
      <c r="C25" s="24">
        <v>45230</v>
      </c>
      <c r="D25" s="25">
        <v>7.4637173533426984E-2</v>
      </c>
      <c r="E25" s="32">
        <v>3</v>
      </c>
    </row>
    <row r="26" spans="1:5" x14ac:dyDescent="0.3">
      <c r="A26" s="23" t="s">
        <v>38</v>
      </c>
      <c r="B26" s="24">
        <v>43732</v>
      </c>
      <c r="C26" s="24">
        <v>45195</v>
      </c>
      <c r="D26" s="25">
        <v>7.5046056234134878E-2</v>
      </c>
      <c r="E26" s="32">
        <v>3</v>
      </c>
    </row>
    <row r="27" spans="1:5" x14ac:dyDescent="0.3">
      <c r="A27" s="23" t="s">
        <v>39</v>
      </c>
      <c r="B27" s="24">
        <v>43704</v>
      </c>
      <c r="C27" s="24">
        <v>45167</v>
      </c>
      <c r="D27" s="25">
        <v>7.5097907716029533E-2</v>
      </c>
      <c r="E27" s="32">
        <v>3</v>
      </c>
    </row>
    <row r="28" spans="1:5" x14ac:dyDescent="0.3">
      <c r="A28" s="23" t="s">
        <v>40</v>
      </c>
      <c r="B28" s="24">
        <v>43669</v>
      </c>
      <c r="C28" s="24">
        <v>45132</v>
      </c>
      <c r="D28" s="25">
        <v>7.5638144053747303E-2</v>
      </c>
      <c r="E28" s="32">
        <v>3</v>
      </c>
    </row>
    <row r="30" spans="1:5" x14ac:dyDescent="0.3">
      <c r="A30" s="92" t="s">
        <v>62</v>
      </c>
      <c r="B30" s="93"/>
      <c r="C30" s="93"/>
      <c r="D30" s="93"/>
      <c r="E30" s="93"/>
    </row>
    <row r="31" spans="1:5" ht="15" customHeight="1"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120" t="s">
        <v>7</v>
      </c>
      <c r="B34" s="9" t="s">
        <v>8</v>
      </c>
      <c r="C34" s="10"/>
      <c r="D34" s="11"/>
      <c r="E34" s="11"/>
    </row>
    <row r="35" spans="1:5" x14ac:dyDescent="0.3">
      <c r="A35" s="121"/>
      <c r="B35" s="13" t="s">
        <v>9</v>
      </c>
      <c r="C35" s="14"/>
      <c r="D35" s="15"/>
      <c r="E35" s="15"/>
    </row>
    <row r="36" spans="1:5" x14ac:dyDescent="0.3">
      <c r="A36" s="120" t="s">
        <v>10</v>
      </c>
      <c r="B36" s="16" t="s">
        <v>11</v>
      </c>
      <c r="C36" s="17" t="s">
        <v>418</v>
      </c>
      <c r="D36" s="18" t="s">
        <v>319</v>
      </c>
      <c r="E36" s="17" t="s">
        <v>14</v>
      </c>
    </row>
    <row r="37" spans="1:5" x14ac:dyDescent="0.3">
      <c r="A37" s="121"/>
      <c r="B37" s="20" t="s">
        <v>15</v>
      </c>
      <c r="C37" s="21">
        <v>-0.71006263083747179</v>
      </c>
      <c r="D37" s="21">
        <v>-0.30415449047020671</v>
      </c>
      <c r="E37" s="22"/>
    </row>
    <row r="38" spans="1:5" x14ac:dyDescent="0.3">
      <c r="A38" s="120" t="s">
        <v>16</v>
      </c>
      <c r="B38" s="16" t="s">
        <v>11</v>
      </c>
      <c r="C38" s="17" t="s">
        <v>43</v>
      </c>
      <c r="D38" s="17" t="s">
        <v>44</v>
      </c>
      <c r="E38" s="17" t="s">
        <v>14</v>
      </c>
    </row>
    <row r="39" spans="1:5" x14ac:dyDescent="0.3">
      <c r="A39" s="121"/>
      <c r="B39" s="20" t="s">
        <v>15</v>
      </c>
      <c r="C39" s="21">
        <v>-0.2368179688415134</v>
      </c>
      <c r="D39" s="21">
        <v>-0.10035389916003834</v>
      </c>
      <c r="E39" s="22"/>
    </row>
    <row r="40" spans="1:5" x14ac:dyDescent="0.3">
      <c r="A40" s="120" t="s">
        <v>19</v>
      </c>
      <c r="B40" s="16" t="s">
        <v>11</v>
      </c>
      <c r="C40" s="17" t="s">
        <v>415</v>
      </c>
      <c r="D40" s="17" t="s">
        <v>332</v>
      </c>
      <c r="E40" s="17" t="s">
        <v>14</v>
      </c>
    </row>
    <row r="41" spans="1:5" x14ac:dyDescent="0.3">
      <c r="A41" s="121"/>
      <c r="B41" s="20" t="s">
        <v>15</v>
      </c>
      <c r="C41" s="21">
        <v>-4.9309110445060478E-2</v>
      </c>
      <c r="D41" s="21">
        <v>-4.0056087495966564E-3</v>
      </c>
      <c r="E41" s="22"/>
    </row>
    <row r="42" spans="1:5" x14ac:dyDescent="0.3">
      <c r="A42" s="120" t="s">
        <v>22</v>
      </c>
      <c r="B42" s="16" t="s">
        <v>11</v>
      </c>
      <c r="C42" s="17" t="s">
        <v>47</v>
      </c>
      <c r="D42" s="17" t="s">
        <v>386</v>
      </c>
      <c r="E42" s="17" t="s">
        <v>14</v>
      </c>
    </row>
    <row r="43" spans="1:5" x14ac:dyDescent="0.3">
      <c r="A43" s="121"/>
      <c r="B43" s="20" t="s">
        <v>15</v>
      </c>
      <c r="C43" s="21">
        <v>0.24686012108449584</v>
      </c>
      <c r="D43" s="21">
        <v>7.8413893966054804E-2</v>
      </c>
      <c r="E43" s="22"/>
    </row>
    <row r="44" spans="1:5" ht="36.7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43431</v>
      </c>
      <c r="C53" s="24">
        <v>45258</v>
      </c>
      <c r="D53" s="25">
        <v>0.11555836480623825</v>
      </c>
      <c r="E53" s="32">
        <v>3</v>
      </c>
    </row>
    <row r="54" spans="1:5" x14ac:dyDescent="0.3">
      <c r="A54" s="31" t="s">
        <v>37</v>
      </c>
      <c r="B54" s="24">
        <v>43403</v>
      </c>
      <c r="C54" s="24">
        <v>45230</v>
      </c>
      <c r="D54" s="25">
        <v>0.11664302471191799</v>
      </c>
      <c r="E54" s="32">
        <v>3</v>
      </c>
    </row>
    <row r="55" spans="1:5" x14ac:dyDescent="0.3">
      <c r="A55" s="23" t="s">
        <v>38</v>
      </c>
      <c r="B55" s="24">
        <v>43368</v>
      </c>
      <c r="C55" s="24">
        <v>45195</v>
      </c>
      <c r="D55" s="25">
        <v>0.11734905405888625</v>
      </c>
      <c r="E55" s="32">
        <v>3</v>
      </c>
    </row>
    <row r="56" spans="1:5" x14ac:dyDescent="0.3">
      <c r="A56" s="23" t="s">
        <v>39</v>
      </c>
      <c r="B56" s="24">
        <v>43340</v>
      </c>
      <c r="C56" s="24">
        <v>45167</v>
      </c>
      <c r="D56" s="25">
        <v>0.11750765708116896</v>
      </c>
      <c r="E56" s="32">
        <v>3</v>
      </c>
    </row>
    <row r="57" spans="1:5" x14ac:dyDescent="0.3">
      <c r="A57" s="23" t="s">
        <v>40</v>
      </c>
      <c r="B57" s="24">
        <v>43305</v>
      </c>
      <c r="C57" s="24">
        <v>45132</v>
      </c>
      <c r="D57" s="25">
        <v>0.11760284817454397</v>
      </c>
      <c r="E57" s="32">
        <v>3</v>
      </c>
    </row>
    <row r="59" spans="1:5" x14ac:dyDescent="0.3">
      <c r="A59" s="92" t="s">
        <v>63</v>
      </c>
      <c r="B59" s="93"/>
      <c r="C59" s="93"/>
      <c r="D59" s="93"/>
      <c r="E59" s="93"/>
    </row>
    <row r="60" spans="1:5" ht="15" customHeight="1"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120" t="s">
        <v>7</v>
      </c>
      <c r="B63" s="9" t="s">
        <v>8</v>
      </c>
      <c r="C63" s="10"/>
      <c r="D63" s="11"/>
      <c r="E63" s="11"/>
    </row>
    <row r="64" spans="1:5" x14ac:dyDescent="0.3">
      <c r="A64" s="121"/>
      <c r="B64" s="13" t="s">
        <v>9</v>
      </c>
      <c r="C64" s="14"/>
      <c r="D64" s="15"/>
      <c r="E64" s="15"/>
    </row>
    <row r="65" spans="1:5" x14ac:dyDescent="0.3">
      <c r="A65" s="120" t="s">
        <v>10</v>
      </c>
      <c r="B65" s="16" t="s">
        <v>11</v>
      </c>
      <c r="C65" s="17" t="s">
        <v>164</v>
      </c>
      <c r="D65" s="18" t="s">
        <v>566</v>
      </c>
      <c r="E65" s="17" t="s">
        <v>14</v>
      </c>
    </row>
    <row r="66" spans="1:5" x14ac:dyDescent="0.3">
      <c r="A66" s="121"/>
      <c r="B66" s="20" t="s">
        <v>15</v>
      </c>
      <c r="C66" s="21">
        <v>-0.7296548848375104</v>
      </c>
      <c r="D66" s="21">
        <v>-0.31436403731391127</v>
      </c>
      <c r="E66" s="22"/>
    </row>
    <row r="67" spans="1:5" x14ac:dyDescent="0.3">
      <c r="A67" s="120" t="s">
        <v>16</v>
      </c>
      <c r="B67" s="16" t="s">
        <v>11</v>
      </c>
      <c r="C67" s="17" t="s">
        <v>54</v>
      </c>
      <c r="D67" s="17" t="s">
        <v>55</v>
      </c>
      <c r="E67" s="17" t="s">
        <v>14</v>
      </c>
    </row>
    <row r="68" spans="1:5" x14ac:dyDescent="0.3">
      <c r="A68" s="121"/>
      <c r="B68" s="20" t="s">
        <v>15</v>
      </c>
      <c r="C68" s="21">
        <v>-0.26436082210035372</v>
      </c>
      <c r="D68" s="21">
        <v>-8.9988529727498157E-2</v>
      </c>
      <c r="E68" s="22"/>
    </row>
    <row r="69" spans="1:5" x14ac:dyDescent="0.3">
      <c r="A69" s="120" t="s">
        <v>19</v>
      </c>
      <c r="B69" s="16" t="s">
        <v>11</v>
      </c>
      <c r="C69" s="17" t="s">
        <v>567</v>
      </c>
      <c r="D69" s="17" t="s">
        <v>515</v>
      </c>
      <c r="E69" s="17" t="s">
        <v>14</v>
      </c>
    </row>
    <row r="70" spans="1:5" x14ac:dyDescent="0.3">
      <c r="A70" s="121"/>
      <c r="B70" s="20" t="s">
        <v>15</v>
      </c>
      <c r="C70" s="21">
        <v>-6.606314705124916E-2</v>
      </c>
      <c r="D70" s="21">
        <v>5.8136116198390653E-3</v>
      </c>
      <c r="E70" s="22"/>
    </row>
    <row r="71" spans="1:5" x14ac:dyDescent="0.3">
      <c r="A71" s="120" t="s">
        <v>22</v>
      </c>
      <c r="B71" s="16" t="s">
        <v>11</v>
      </c>
      <c r="C71" s="17" t="s">
        <v>57</v>
      </c>
      <c r="D71" s="17" t="s">
        <v>335</v>
      </c>
      <c r="E71" s="17" t="s">
        <v>14</v>
      </c>
    </row>
    <row r="72" spans="1:5" x14ac:dyDescent="0.3">
      <c r="A72" s="121"/>
      <c r="B72" s="20" t="s">
        <v>15</v>
      </c>
      <c r="C72" s="21">
        <v>0.20672817384674036</v>
      </c>
      <c r="D72" s="21">
        <v>6.858003677855895E-2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540</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43431</v>
      </c>
      <c r="C82" s="24">
        <v>45258</v>
      </c>
      <c r="D82" s="25">
        <v>0.11333376084236027</v>
      </c>
      <c r="E82" s="32">
        <v>3</v>
      </c>
    </row>
    <row r="83" spans="1:5" x14ac:dyDescent="0.3">
      <c r="A83" s="31" t="s">
        <v>37</v>
      </c>
      <c r="B83" s="24">
        <v>43403</v>
      </c>
      <c r="C83" s="24">
        <v>45230</v>
      </c>
      <c r="D83" s="25">
        <v>0.11371147001696909</v>
      </c>
      <c r="E83" s="32">
        <v>3</v>
      </c>
    </row>
    <row r="84" spans="1:5" x14ac:dyDescent="0.3">
      <c r="A84" s="23" t="s">
        <v>38</v>
      </c>
      <c r="B84" s="24">
        <v>43368</v>
      </c>
      <c r="C84" s="24">
        <v>45195</v>
      </c>
      <c r="D84" s="25">
        <v>0.11407849272393653</v>
      </c>
      <c r="E84" s="32">
        <v>3</v>
      </c>
    </row>
    <row r="85" spans="1:5" x14ac:dyDescent="0.3">
      <c r="A85" s="23" t="s">
        <v>39</v>
      </c>
      <c r="B85" s="24">
        <v>43340</v>
      </c>
      <c r="C85" s="24">
        <v>45167</v>
      </c>
      <c r="D85" s="25">
        <v>0.11413537809126126</v>
      </c>
      <c r="E85" s="32">
        <v>3</v>
      </c>
    </row>
    <row r="86" spans="1:5" x14ac:dyDescent="0.3">
      <c r="A86" s="23" t="s">
        <v>40</v>
      </c>
      <c r="B86" s="24">
        <v>43305</v>
      </c>
      <c r="C86" s="24">
        <v>45132</v>
      </c>
      <c r="D86" s="25">
        <v>0.11406064916163744</v>
      </c>
      <c r="E86" s="32">
        <v>3</v>
      </c>
    </row>
    <row r="88" spans="1:5" x14ac:dyDescent="0.3">
      <c r="A88" s="92" t="s">
        <v>73</v>
      </c>
      <c r="B88" s="93"/>
      <c r="C88" s="93"/>
      <c r="D88" s="93"/>
      <c r="E88" s="93"/>
    </row>
    <row r="89" spans="1:5" ht="15" customHeight="1"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120" t="s">
        <v>7</v>
      </c>
      <c r="B92" s="9" t="s">
        <v>8</v>
      </c>
      <c r="C92" s="10"/>
      <c r="D92" s="11"/>
      <c r="E92" s="11"/>
    </row>
    <row r="93" spans="1:5" x14ac:dyDescent="0.3">
      <c r="A93" s="121"/>
      <c r="B93" s="13" t="s">
        <v>9</v>
      </c>
      <c r="C93" s="14"/>
      <c r="D93" s="15"/>
      <c r="E93" s="15"/>
    </row>
    <row r="94" spans="1:5" x14ac:dyDescent="0.3">
      <c r="A94" s="120" t="s">
        <v>10</v>
      </c>
      <c r="B94" s="16" t="s">
        <v>11</v>
      </c>
      <c r="C94" s="17" t="s">
        <v>541</v>
      </c>
      <c r="D94" s="18" t="s">
        <v>542</v>
      </c>
      <c r="E94" s="17" t="s">
        <v>14</v>
      </c>
    </row>
    <row r="95" spans="1:5" x14ac:dyDescent="0.3">
      <c r="A95" s="121"/>
      <c r="B95" s="20" t="s">
        <v>15</v>
      </c>
      <c r="C95" s="21">
        <v>-0.71148612410757239</v>
      </c>
      <c r="D95" s="21">
        <v>-0.29932957162170126</v>
      </c>
      <c r="E95" s="22"/>
    </row>
    <row r="96" spans="1:5" x14ac:dyDescent="0.3">
      <c r="A96" s="120" t="s">
        <v>16</v>
      </c>
      <c r="B96" s="16" t="s">
        <v>11</v>
      </c>
      <c r="C96" s="17" t="s">
        <v>66</v>
      </c>
      <c r="D96" s="17" t="s">
        <v>67</v>
      </c>
      <c r="E96" s="17" t="s">
        <v>14</v>
      </c>
    </row>
    <row r="97" spans="1:5" x14ac:dyDescent="0.3">
      <c r="A97" s="121"/>
      <c r="B97" s="20" t="s">
        <v>15</v>
      </c>
      <c r="C97" s="21">
        <v>-0.24374975995272918</v>
      </c>
      <c r="D97" s="21">
        <v>-9.3622915536350937E-2</v>
      </c>
      <c r="E97" s="22"/>
    </row>
    <row r="98" spans="1:5" x14ac:dyDescent="0.3">
      <c r="A98" s="120" t="s">
        <v>19</v>
      </c>
      <c r="B98" s="16" t="s">
        <v>11</v>
      </c>
      <c r="C98" s="17" t="s">
        <v>282</v>
      </c>
      <c r="D98" s="17" t="s">
        <v>468</v>
      </c>
      <c r="E98" s="17" t="s">
        <v>14</v>
      </c>
    </row>
    <row r="99" spans="1:5" x14ac:dyDescent="0.3">
      <c r="A99" s="121"/>
      <c r="B99" s="20" t="s">
        <v>15</v>
      </c>
      <c r="C99" s="21">
        <v>-5.9557662142808665E-2</v>
      </c>
      <c r="D99" s="21">
        <v>-5.3810231506520312E-3</v>
      </c>
      <c r="E99" s="22"/>
    </row>
    <row r="100" spans="1:5" x14ac:dyDescent="0.3">
      <c r="A100" s="120" t="s">
        <v>22</v>
      </c>
      <c r="B100" s="16" t="s">
        <v>11</v>
      </c>
      <c r="C100" s="17" t="s">
        <v>70</v>
      </c>
      <c r="D100" s="17" t="s">
        <v>337</v>
      </c>
      <c r="E100" s="17" t="s">
        <v>14</v>
      </c>
    </row>
    <row r="101" spans="1:5" x14ac:dyDescent="0.3">
      <c r="A101" s="121"/>
      <c r="B101" s="20" t="s">
        <v>15</v>
      </c>
      <c r="C101" s="21">
        <v>0.26924092019120827</v>
      </c>
      <c r="D101" s="21">
        <v>7.8081742296484125E-2</v>
      </c>
      <c r="E101" s="22"/>
    </row>
    <row r="102" spans="1:5" ht="36" customHeight="1" x14ac:dyDescent="0.3">
      <c r="A102" s="87" t="s">
        <v>25</v>
      </c>
      <c r="B102" s="87"/>
      <c r="C102" s="87"/>
      <c r="D102" s="87"/>
      <c r="E102" s="87"/>
    </row>
    <row r="103" spans="1:5" x14ac:dyDescent="0.3">
      <c r="A103" s="5" t="s">
        <v>26</v>
      </c>
    </row>
    <row r="104" spans="1:5" x14ac:dyDescent="0.3">
      <c r="A104" s="5" t="s">
        <v>49</v>
      </c>
    </row>
    <row r="105" spans="1:5" x14ac:dyDescent="0.3">
      <c r="A105" s="5" t="s">
        <v>568</v>
      </c>
    </row>
    <row r="106" spans="1:5" x14ac:dyDescent="0.3">
      <c r="A106" s="5" t="s">
        <v>333</v>
      </c>
    </row>
    <row r="107" spans="1:5" ht="23.25" customHeight="1" x14ac:dyDescent="0.3">
      <c r="A107" s="108" t="s">
        <v>30</v>
      </c>
      <c r="B107" s="108"/>
      <c r="C107" s="108"/>
      <c r="D107" s="108"/>
      <c r="E107" s="108"/>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43431</v>
      </c>
      <c r="C111" s="24">
        <v>45258</v>
      </c>
      <c r="D111" s="25">
        <v>0.10723719499850012</v>
      </c>
      <c r="E111" s="32">
        <v>3</v>
      </c>
    </row>
    <row r="112" spans="1:5" x14ac:dyDescent="0.3">
      <c r="A112" s="31" t="s">
        <v>37</v>
      </c>
      <c r="B112" s="24">
        <v>43403</v>
      </c>
      <c r="C112" s="24">
        <v>45230</v>
      </c>
      <c r="D112" s="25">
        <v>0.10764258347487933</v>
      </c>
      <c r="E112" s="32">
        <v>3</v>
      </c>
    </row>
    <row r="113" spans="1:5" x14ac:dyDescent="0.3">
      <c r="A113" s="23" t="s">
        <v>38</v>
      </c>
      <c r="B113" s="24">
        <v>43368</v>
      </c>
      <c r="C113" s="24">
        <v>45195</v>
      </c>
      <c r="D113" s="25">
        <v>0.10822089746298685</v>
      </c>
      <c r="E113" s="32">
        <v>3</v>
      </c>
    </row>
    <row r="114" spans="1:5" x14ac:dyDescent="0.3">
      <c r="A114" s="23" t="s">
        <v>39</v>
      </c>
      <c r="B114" s="24">
        <v>43340</v>
      </c>
      <c r="C114" s="24">
        <v>45167</v>
      </c>
      <c r="D114" s="25">
        <v>0.10833189852432579</v>
      </c>
      <c r="E114" s="32">
        <v>3</v>
      </c>
    </row>
    <row r="115" spans="1:5" x14ac:dyDescent="0.3">
      <c r="A115" s="23" t="s">
        <v>40</v>
      </c>
      <c r="B115" s="24">
        <v>43305</v>
      </c>
      <c r="C115" s="24">
        <v>45132</v>
      </c>
      <c r="D115" s="25">
        <v>0.10838636450342458</v>
      </c>
      <c r="E115" s="32">
        <v>3</v>
      </c>
    </row>
    <row r="117" spans="1:5" x14ac:dyDescent="0.3">
      <c r="A117" s="92" t="s">
        <v>93</v>
      </c>
      <c r="B117" s="93"/>
      <c r="C117" s="93"/>
      <c r="D117" s="93"/>
      <c r="E117" s="93"/>
    </row>
    <row r="118" spans="1:5" ht="15" customHeight="1"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120" t="s">
        <v>7</v>
      </c>
      <c r="B121" s="9" t="s">
        <v>76</v>
      </c>
      <c r="C121" s="10"/>
      <c r="D121" s="11"/>
      <c r="E121" s="11"/>
    </row>
    <row r="122" spans="1:5" x14ac:dyDescent="0.3">
      <c r="A122" s="121"/>
      <c r="B122" s="13" t="s">
        <v>9</v>
      </c>
      <c r="C122" s="14"/>
      <c r="D122" s="15"/>
      <c r="E122" s="15"/>
    </row>
    <row r="123" spans="1:5" x14ac:dyDescent="0.3">
      <c r="A123" s="120" t="s">
        <v>10</v>
      </c>
      <c r="B123" s="16" t="s">
        <v>11</v>
      </c>
      <c r="C123" s="17" t="s">
        <v>569</v>
      </c>
      <c r="D123" s="18" t="s">
        <v>78</v>
      </c>
      <c r="E123" s="17" t="s">
        <v>14</v>
      </c>
    </row>
    <row r="124" spans="1:5" x14ac:dyDescent="0.3">
      <c r="A124" s="121"/>
      <c r="B124" s="20" t="s">
        <v>15</v>
      </c>
      <c r="C124" s="21">
        <v>-0.69855923525693209</v>
      </c>
      <c r="D124" s="21">
        <v>-0.26218875990905399</v>
      </c>
      <c r="E124" s="22"/>
    </row>
    <row r="125" spans="1:5" x14ac:dyDescent="0.3">
      <c r="A125" s="120" t="s">
        <v>16</v>
      </c>
      <c r="B125" s="16" t="s">
        <v>11</v>
      </c>
      <c r="C125" s="17" t="s">
        <v>79</v>
      </c>
      <c r="D125" s="17" t="s">
        <v>80</v>
      </c>
      <c r="E125" s="17" t="s">
        <v>14</v>
      </c>
    </row>
    <row r="126" spans="1:5" x14ac:dyDescent="0.3">
      <c r="A126" s="121"/>
      <c r="B126" s="20" t="s">
        <v>15</v>
      </c>
      <c r="C126" s="21">
        <v>-0.30515803861267721</v>
      </c>
      <c r="D126" s="21">
        <v>-5.4651640399221102E-2</v>
      </c>
      <c r="E126" s="22"/>
    </row>
    <row r="127" spans="1:5" x14ac:dyDescent="0.3">
      <c r="A127" s="120" t="s">
        <v>19</v>
      </c>
      <c r="B127" s="16" t="s">
        <v>11</v>
      </c>
      <c r="C127" s="17" t="s">
        <v>310</v>
      </c>
      <c r="D127" s="17" t="s">
        <v>388</v>
      </c>
      <c r="E127" s="17" t="s">
        <v>14</v>
      </c>
    </row>
    <row r="128" spans="1:5" x14ac:dyDescent="0.3">
      <c r="A128" s="121"/>
      <c r="B128" s="20" t="s">
        <v>15</v>
      </c>
      <c r="C128" s="21">
        <v>-1.8742448526692157E-2</v>
      </c>
      <c r="D128" s="21">
        <v>2.2785838969967553E-2</v>
      </c>
      <c r="E128" s="22"/>
    </row>
    <row r="129" spans="1:5" x14ac:dyDescent="0.3">
      <c r="A129" s="120" t="s">
        <v>22</v>
      </c>
      <c r="B129" s="16" t="s">
        <v>11</v>
      </c>
      <c r="C129" s="17" t="s">
        <v>83</v>
      </c>
      <c r="D129" s="17" t="s">
        <v>570</v>
      </c>
      <c r="E129" s="17" t="s">
        <v>14</v>
      </c>
    </row>
    <row r="130" spans="1:5" x14ac:dyDescent="0.3">
      <c r="A130" s="121"/>
      <c r="B130" s="20" t="s">
        <v>15</v>
      </c>
      <c r="C130" s="21">
        <v>0.46830915457728883</v>
      </c>
      <c r="D130" s="21">
        <v>7.1391431962270158E-2</v>
      </c>
      <c r="E130" s="22"/>
    </row>
    <row r="131" spans="1:5" ht="36" customHeight="1" x14ac:dyDescent="0.3">
      <c r="A131" s="87" t="s">
        <v>25</v>
      </c>
      <c r="B131" s="87"/>
      <c r="C131" s="87"/>
      <c r="D131" s="87"/>
      <c r="E131" s="87"/>
    </row>
    <row r="132" spans="1:5" x14ac:dyDescent="0.3">
      <c r="A132" s="5" t="s">
        <v>26</v>
      </c>
    </row>
    <row r="133" spans="1:5" x14ac:dyDescent="0.3">
      <c r="A133" s="5" t="s">
        <v>85</v>
      </c>
    </row>
    <row r="134" spans="1:5" x14ac:dyDescent="0.3">
      <c r="A134" s="5" t="s">
        <v>354</v>
      </c>
    </row>
    <row r="135" spans="1:5" x14ac:dyDescent="0.3">
      <c r="A135" s="5" t="s">
        <v>571</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43438</v>
      </c>
      <c r="C140" s="24">
        <v>45258</v>
      </c>
      <c r="D140" s="25">
        <v>0.17857141450418931</v>
      </c>
      <c r="E140" s="32">
        <v>4</v>
      </c>
    </row>
    <row r="141" spans="1:5" x14ac:dyDescent="0.3">
      <c r="A141" s="31" t="s">
        <v>37</v>
      </c>
      <c r="B141" s="24">
        <v>43410</v>
      </c>
      <c r="C141" s="24">
        <v>45230</v>
      </c>
      <c r="D141" s="25">
        <v>0.17993729211482279</v>
      </c>
      <c r="E141" s="32">
        <v>4</v>
      </c>
    </row>
    <row r="142" spans="1:5" x14ac:dyDescent="0.3">
      <c r="A142" s="23" t="s">
        <v>38</v>
      </c>
      <c r="B142" s="24">
        <v>43368</v>
      </c>
      <c r="C142" s="24">
        <v>45188</v>
      </c>
      <c r="D142" s="25">
        <v>0.18330109666677755</v>
      </c>
      <c r="E142" s="32">
        <v>4</v>
      </c>
    </row>
    <row r="143" spans="1:5" x14ac:dyDescent="0.3">
      <c r="A143" s="23" t="s">
        <v>39</v>
      </c>
      <c r="B143" s="24">
        <v>43340</v>
      </c>
      <c r="C143" s="24">
        <v>45160</v>
      </c>
      <c r="D143" s="25">
        <v>0.18422629387084202</v>
      </c>
      <c r="E143" s="32">
        <v>4</v>
      </c>
    </row>
    <row r="144" spans="1:5" x14ac:dyDescent="0.3">
      <c r="A144" s="23" t="s">
        <v>40</v>
      </c>
      <c r="B144" s="24">
        <v>43312</v>
      </c>
      <c r="C144" s="24">
        <v>45132</v>
      </c>
      <c r="D144" s="25">
        <v>0.18405692621383193</v>
      </c>
      <c r="E144" s="32">
        <v>4</v>
      </c>
    </row>
    <row r="146" spans="1:5" x14ac:dyDescent="0.3">
      <c r="A146" s="92" t="s">
        <v>94</v>
      </c>
      <c r="B146" s="93"/>
      <c r="C146" s="93"/>
      <c r="D146" s="93"/>
      <c r="E146" s="93"/>
    </row>
    <row r="147" spans="1:5" ht="15" customHeight="1"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120" t="s">
        <v>7</v>
      </c>
      <c r="B150" s="9" t="s">
        <v>8</v>
      </c>
      <c r="C150" s="10"/>
      <c r="D150" s="11"/>
      <c r="E150" s="11"/>
    </row>
    <row r="151" spans="1:5" x14ac:dyDescent="0.3">
      <c r="A151" s="121"/>
      <c r="B151" s="13" t="s">
        <v>9</v>
      </c>
      <c r="C151" s="14"/>
      <c r="D151" s="15"/>
      <c r="E151" s="15"/>
    </row>
    <row r="152" spans="1:5" x14ac:dyDescent="0.3">
      <c r="A152" s="120" t="s">
        <v>10</v>
      </c>
      <c r="B152" s="16" t="s">
        <v>11</v>
      </c>
      <c r="C152" s="17" t="s">
        <v>572</v>
      </c>
      <c r="D152" s="18" t="s">
        <v>564</v>
      </c>
      <c r="E152" s="17" t="s">
        <v>14</v>
      </c>
    </row>
    <row r="153" spans="1:5" x14ac:dyDescent="0.3">
      <c r="A153" s="121"/>
      <c r="B153" s="20" t="s">
        <v>15</v>
      </c>
      <c r="C153" s="21">
        <v>-0.73153445493267122</v>
      </c>
      <c r="D153" s="21">
        <v>-0.32297640434334707</v>
      </c>
      <c r="E153" s="22"/>
    </row>
    <row r="154" spans="1:5" x14ac:dyDescent="0.3">
      <c r="A154" s="120" t="s">
        <v>16</v>
      </c>
      <c r="B154" s="16" t="s">
        <v>11</v>
      </c>
      <c r="C154" s="17" t="s">
        <v>89</v>
      </c>
      <c r="D154" s="17" t="s">
        <v>79</v>
      </c>
      <c r="E154" s="17" t="s">
        <v>14</v>
      </c>
    </row>
    <row r="155" spans="1:5" x14ac:dyDescent="0.3">
      <c r="A155" s="121"/>
      <c r="B155" s="20" t="s">
        <v>15</v>
      </c>
      <c r="C155" s="21">
        <v>-0.27369232450942749</v>
      </c>
      <c r="D155" s="21">
        <v>-0.1140908038913655</v>
      </c>
      <c r="E155" s="22"/>
    </row>
    <row r="156" spans="1:5" x14ac:dyDescent="0.3">
      <c r="A156" s="120" t="s">
        <v>19</v>
      </c>
      <c r="B156" s="16" t="s">
        <v>11</v>
      </c>
      <c r="C156" s="17" t="s">
        <v>496</v>
      </c>
      <c r="D156" s="17" t="s">
        <v>473</v>
      </c>
      <c r="E156" s="17" t="s">
        <v>14</v>
      </c>
    </row>
    <row r="157" spans="1:5" x14ac:dyDescent="0.3">
      <c r="A157" s="121"/>
      <c r="B157" s="20" t="s">
        <v>15</v>
      </c>
      <c r="C157" s="21">
        <v>-6.0723479557243776E-2</v>
      </c>
      <c r="D157" s="21">
        <v>2.403950389682441E-3</v>
      </c>
      <c r="E157" s="22"/>
    </row>
    <row r="158" spans="1:5" x14ac:dyDescent="0.3">
      <c r="A158" s="120" t="s">
        <v>22</v>
      </c>
      <c r="B158" s="16" t="s">
        <v>11</v>
      </c>
      <c r="C158" s="17" t="s">
        <v>90</v>
      </c>
      <c r="D158" s="17" t="s">
        <v>340</v>
      </c>
      <c r="E158" s="17" t="s">
        <v>14</v>
      </c>
    </row>
    <row r="159" spans="1:5" x14ac:dyDescent="0.3">
      <c r="A159" s="121"/>
      <c r="B159" s="20" t="s">
        <v>15</v>
      </c>
      <c r="C159" s="21">
        <v>0.29521826354717895</v>
      </c>
      <c r="D159" s="21">
        <v>9.5682802272992085E-2</v>
      </c>
      <c r="E159" s="22"/>
    </row>
    <row r="160" spans="1:5" ht="36" customHeight="1" x14ac:dyDescent="0.3">
      <c r="A160" s="87" t="s">
        <v>25</v>
      </c>
      <c r="B160" s="87"/>
      <c r="C160" s="87"/>
      <c r="D160" s="87"/>
      <c r="E160" s="87"/>
    </row>
    <row r="161" spans="1:5" x14ac:dyDescent="0.3">
      <c r="A161" s="5" t="s">
        <v>26</v>
      </c>
    </row>
    <row r="162" spans="1:5" x14ac:dyDescent="0.3">
      <c r="A162" s="5" t="s">
        <v>49</v>
      </c>
    </row>
    <row r="163" spans="1:5" x14ac:dyDescent="0.3">
      <c r="A163" s="5" t="s">
        <v>330</v>
      </c>
    </row>
    <row r="164" spans="1:5" x14ac:dyDescent="0.3">
      <c r="A164" s="5" t="s">
        <v>333</v>
      </c>
    </row>
    <row r="165" spans="1:5" ht="22.5" customHeight="1" x14ac:dyDescent="0.3">
      <c r="A165" s="108" t="s">
        <v>30</v>
      </c>
      <c r="B165" s="108"/>
      <c r="C165" s="108"/>
      <c r="D165" s="108"/>
      <c r="E165" s="108"/>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43431</v>
      </c>
      <c r="C169" s="24">
        <v>45258</v>
      </c>
      <c r="D169" s="25">
        <v>0.12546244071658247</v>
      </c>
      <c r="E169" s="32">
        <v>4</v>
      </c>
    </row>
    <row r="170" spans="1:5" x14ac:dyDescent="0.3">
      <c r="A170" s="31" t="s">
        <v>37</v>
      </c>
      <c r="B170" s="24">
        <v>43403</v>
      </c>
      <c r="C170" s="24">
        <v>45230</v>
      </c>
      <c r="D170" s="25">
        <v>0.12662173304912841</v>
      </c>
      <c r="E170" s="32">
        <v>4</v>
      </c>
    </row>
    <row r="171" spans="1:5" x14ac:dyDescent="0.3">
      <c r="A171" s="23" t="s">
        <v>38</v>
      </c>
      <c r="B171" s="24">
        <v>43368</v>
      </c>
      <c r="C171" s="24">
        <v>45195</v>
      </c>
      <c r="D171" s="25">
        <v>0.127520328940254</v>
      </c>
      <c r="E171" s="32">
        <v>4</v>
      </c>
    </row>
    <row r="172" spans="1:5" x14ac:dyDescent="0.3">
      <c r="A172" s="23" t="s">
        <v>39</v>
      </c>
      <c r="B172" s="24">
        <v>43340</v>
      </c>
      <c r="C172" s="24">
        <v>45167</v>
      </c>
      <c r="D172" s="25">
        <v>0.12768209538736425</v>
      </c>
      <c r="E172" s="32">
        <v>4</v>
      </c>
    </row>
    <row r="173" spans="1:5" x14ac:dyDescent="0.3">
      <c r="A173" s="23" t="s">
        <v>40</v>
      </c>
      <c r="B173" s="24">
        <v>43305</v>
      </c>
      <c r="C173" s="24">
        <v>45132</v>
      </c>
      <c r="D173" s="25">
        <v>0.1277067463940823</v>
      </c>
      <c r="E173" s="32">
        <v>4</v>
      </c>
    </row>
    <row r="175" spans="1:5" x14ac:dyDescent="0.3">
      <c r="A175" s="92" t="s">
        <v>341</v>
      </c>
      <c r="B175" s="93"/>
      <c r="C175" s="93"/>
      <c r="D175" s="93"/>
      <c r="E175" s="93"/>
    </row>
    <row r="176" spans="1:5" ht="15" customHeight="1"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120" t="s">
        <v>7</v>
      </c>
      <c r="B179" s="9" t="s">
        <v>8</v>
      </c>
      <c r="C179" s="10"/>
      <c r="D179" s="11"/>
      <c r="E179" s="11"/>
    </row>
    <row r="180" spans="1:5" x14ac:dyDescent="0.3">
      <c r="A180" s="121"/>
      <c r="B180" s="13" t="s">
        <v>9</v>
      </c>
      <c r="C180" s="14"/>
      <c r="D180" s="15"/>
      <c r="E180" s="15"/>
    </row>
    <row r="181" spans="1:5" x14ac:dyDescent="0.3">
      <c r="A181" s="120" t="s">
        <v>10</v>
      </c>
      <c r="B181" s="16" t="s">
        <v>11</v>
      </c>
      <c r="C181" s="17" t="s">
        <v>290</v>
      </c>
      <c r="D181" s="18" t="s">
        <v>291</v>
      </c>
      <c r="E181" s="17" t="s">
        <v>14</v>
      </c>
    </row>
    <row r="182" spans="1:5" x14ac:dyDescent="0.3">
      <c r="A182" s="121"/>
      <c r="B182" s="20" t="s">
        <v>15</v>
      </c>
      <c r="C182" s="21">
        <v>-0.39972774940257993</v>
      </c>
      <c r="D182" s="21">
        <v>-0.14409953794473496</v>
      </c>
      <c r="E182" s="22"/>
    </row>
    <row r="183" spans="1:5" x14ac:dyDescent="0.3">
      <c r="A183" s="120" t="s">
        <v>16</v>
      </c>
      <c r="B183" s="16" t="s">
        <v>11</v>
      </c>
      <c r="C183" s="17" t="s">
        <v>292</v>
      </c>
      <c r="D183" s="17" t="s">
        <v>573</v>
      </c>
      <c r="E183" s="17" t="s">
        <v>14</v>
      </c>
    </row>
    <row r="184" spans="1:5" x14ac:dyDescent="0.3">
      <c r="A184" s="121"/>
      <c r="B184" s="20" t="s">
        <v>15</v>
      </c>
      <c r="C184" s="21">
        <v>-0.16148590951500919</v>
      </c>
      <c r="D184" s="21">
        <v>-4.7536888546579892E-2</v>
      </c>
      <c r="E184" s="22"/>
    </row>
    <row r="185" spans="1:5" x14ac:dyDescent="0.3">
      <c r="A185" s="120" t="s">
        <v>19</v>
      </c>
      <c r="B185" s="16" t="s">
        <v>11</v>
      </c>
      <c r="C185" s="17" t="s">
        <v>437</v>
      </c>
      <c r="D185" s="17" t="s">
        <v>547</v>
      </c>
      <c r="E185" s="17" t="s">
        <v>14</v>
      </c>
    </row>
    <row r="186" spans="1:5" x14ac:dyDescent="0.3">
      <c r="A186" s="121"/>
      <c r="B186" s="20" t="s">
        <v>15</v>
      </c>
      <c r="C186" s="21">
        <v>-2.4838089075303604E-2</v>
      </c>
      <c r="D186" s="21">
        <v>6.4831016368784855E-3</v>
      </c>
      <c r="E186" s="22"/>
    </row>
    <row r="187" spans="1:5" x14ac:dyDescent="0.3">
      <c r="A187" s="120" t="s">
        <v>22</v>
      </c>
      <c r="B187" s="16" t="s">
        <v>11</v>
      </c>
      <c r="C187" s="17" t="s">
        <v>294</v>
      </c>
      <c r="D187" s="17" t="s">
        <v>295</v>
      </c>
      <c r="E187" s="17" t="s">
        <v>14</v>
      </c>
    </row>
    <row r="188" spans="1:5" x14ac:dyDescent="0.3">
      <c r="A188" s="121"/>
      <c r="B188" s="20" t="s">
        <v>15</v>
      </c>
      <c r="C188" s="21">
        <v>0.1131139022684966</v>
      </c>
      <c r="D188" s="21">
        <v>5.466672843059861E-2</v>
      </c>
      <c r="E188" s="22"/>
    </row>
    <row r="189" spans="1:5" ht="36" customHeight="1" x14ac:dyDescent="0.3">
      <c r="A189" s="87" t="s">
        <v>25</v>
      </c>
      <c r="B189" s="87"/>
      <c r="C189" s="87"/>
      <c r="D189" s="87"/>
      <c r="E189" s="87"/>
    </row>
    <row r="190" spans="1:5" x14ac:dyDescent="0.3">
      <c r="A190" s="5" t="s">
        <v>26</v>
      </c>
    </row>
    <row r="191" spans="1:5" x14ac:dyDescent="0.3">
      <c r="A191" s="5" t="s">
        <v>574</v>
      </c>
    </row>
    <row r="192" spans="1:5" x14ac:dyDescent="0.3">
      <c r="A192" s="5" t="s">
        <v>382</v>
      </c>
    </row>
    <row r="193" spans="1:5" x14ac:dyDescent="0.3">
      <c r="A193" s="5" t="s">
        <v>29</v>
      </c>
    </row>
    <row r="194" spans="1:5" ht="25.5" customHeight="1" x14ac:dyDescent="0.3">
      <c r="A194" s="108" t="s">
        <v>30</v>
      </c>
      <c r="B194" s="108"/>
      <c r="C194" s="108"/>
      <c r="D194" s="108"/>
      <c r="E194" s="108"/>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43795</v>
      </c>
      <c r="C198" s="24">
        <v>45258</v>
      </c>
      <c r="D198" s="25">
        <v>7.0652508573710374E-2</v>
      </c>
      <c r="E198" s="32">
        <v>3</v>
      </c>
    </row>
    <row r="199" spans="1:5" x14ac:dyDescent="0.3">
      <c r="A199" s="31" t="s">
        <v>37</v>
      </c>
      <c r="B199" s="24">
        <v>43767</v>
      </c>
      <c r="C199" s="24">
        <v>45230</v>
      </c>
      <c r="D199" s="25">
        <v>7.0409896581653933E-2</v>
      </c>
      <c r="E199" s="32">
        <v>3</v>
      </c>
    </row>
    <row r="200" spans="1:5" x14ac:dyDescent="0.3">
      <c r="A200" s="23" t="s">
        <v>38</v>
      </c>
      <c r="B200" s="24">
        <v>43732</v>
      </c>
      <c r="C200" s="24">
        <v>45195</v>
      </c>
      <c r="D200" s="25">
        <v>7.0365456490169606E-2</v>
      </c>
      <c r="E200" s="32">
        <v>3</v>
      </c>
    </row>
    <row r="201" spans="1:5" x14ac:dyDescent="0.3">
      <c r="A201" s="23" t="s">
        <v>39</v>
      </c>
      <c r="B201" s="24">
        <v>43704</v>
      </c>
      <c r="C201" s="24">
        <v>45167</v>
      </c>
      <c r="D201" s="25">
        <v>7.0475845949525592E-2</v>
      </c>
      <c r="E201" s="32">
        <v>3</v>
      </c>
    </row>
    <row r="202" spans="1:5" x14ac:dyDescent="0.3">
      <c r="A202" s="23" t="s">
        <v>40</v>
      </c>
      <c r="B202" s="24">
        <v>43669</v>
      </c>
      <c r="C202" s="24">
        <v>45132</v>
      </c>
      <c r="D202" s="25">
        <v>7.0911240531302266E-2</v>
      </c>
      <c r="E202" s="32">
        <v>3</v>
      </c>
    </row>
    <row r="204" spans="1:5" x14ac:dyDescent="0.3">
      <c r="A204" s="92" t="s">
        <v>104</v>
      </c>
      <c r="B204" s="93"/>
      <c r="C204" s="93"/>
      <c r="D204" s="93"/>
      <c r="E204" s="93"/>
    </row>
    <row r="205" spans="1:5" ht="15" customHeight="1"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120" t="s">
        <v>7</v>
      </c>
      <c r="B208" s="9" t="s">
        <v>8</v>
      </c>
      <c r="C208" s="10"/>
      <c r="D208" s="11"/>
      <c r="E208" s="11"/>
    </row>
    <row r="209" spans="1:5" x14ac:dyDescent="0.3">
      <c r="A209" s="121"/>
      <c r="B209" s="13" t="s">
        <v>9</v>
      </c>
      <c r="C209" s="14"/>
      <c r="D209" s="15"/>
      <c r="E209" s="15"/>
    </row>
    <row r="210" spans="1:5" x14ac:dyDescent="0.3">
      <c r="A210" s="120" t="s">
        <v>10</v>
      </c>
      <c r="B210" s="16" t="s">
        <v>11</v>
      </c>
      <c r="C210" s="17" t="s">
        <v>575</v>
      </c>
      <c r="D210" s="18" t="s">
        <v>96</v>
      </c>
      <c r="E210" s="17" t="s">
        <v>14</v>
      </c>
    </row>
    <row r="211" spans="1:5" x14ac:dyDescent="0.3">
      <c r="A211" s="121"/>
      <c r="B211" s="20" t="s">
        <v>15</v>
      </c>
      <c r="C211" s="21">
        <v>-0.81996175061277909</v>
      </c>
      <c r="D211" s="21">
        <v>-0.37251260898381278</v>
      </c>
      <c r="E211" s="22"/>
    </row>
    <row r="212" spans="1:5" x14ac:dyDescent="0.3">
      <c r="A212" s="120" t="s">
        <v>16</v>
      </c>
      <c r="B212" s="16" t="s">
        <v>11</v>
      </c>
      <c r="C212" s="17" t="s">
        <v>97</v>
      </c>
      <c r="D212" s="17" t="s">
        <v>98</v>
      </c>
      <c r="E212" s="17" t="s">
        <v>14</v>
      </c>
    </row>
    <row r="213" spans="1:5" x14ac:dyDescent="0.3">
      <c r="A213" s="121"/>
      <c r="B213" s="20" t="s">
        <v>15</v>
      </c>
      <c r="C213" s="21">
        <v>-0.25622516264378659</v>
      </c>
      <c r="D213" s="21">
        <v>-9.8805965155070896E-2</v>
      </c>
      <c r="E213" s="22"/>
    </row>
    <row r="214" spans="1:5" x14ac:dyDescent="0.3">
      <c r="A214" s="120" t="s">
        <v>19</v>
      </c>
      <c r="B214" s="16" t="s">
        <v>11</v>
      </c>
      <c r="C214" s="17" t="s">
        <v>549</v>
      </c>
      <c r="D214" s="17" t="s">
        <v>576</v>
      </c>
      <c r="E214" s="17" t="s">
        <v>14</v>
      </c>
    </row>
    <row r="215" spans="1:5" x14ac:dyDescent="0.3">
      <c r="A215" s="121"/>
      <c r="B215" s="20" t="s">
        <v>15</v>
      </c>
      <c r="C215" s="21">
        <v>-2.645931936387258E-2</v>
      </c>
      <c r="D215" s="21">
        <v>1.3079580791464984E-2</v>
      </c>
      <c r="E215" s="22"/>
    </row>
    <row r="216" spans="1:5" x14ac:dyDescent="0.3">
      <c r="A216" s="120" t="s">
        <v>22</v>
      </c>
      <c r="B216" s="16" t="s">
        <v>11</v>
      </c>
      <c r="C216" s="17" t="s">
        <v>101</v>
      </c>
      <c r="D216" s="17" t="s">
        <v>346</v>
      </c>
      <c r="E216" s="17" t="s">
        <v>14</v>
      </c>
    </row>
    <row r="217" spans="1:5" x14ac:dyDescent="0.3">
      <c r="A217" s="121"/>
      <c r="B217" s="20" t="s">
        <v>15</v>
      </c>
      <c r="C217" s="21">
        <v>0.37578180975338404</v>
      </c>
      <c r="D217" s="21">
        <v>9.9385111117586966E-2</v>
      </c>
      <c r="E217" s="22"/>
    </row>
    <row r="218" spans="1:5" ht="36.75" customHeight="1" x14ac:dyDescent="0.3">
      <c r="A218" s="87" t="s">
        <v>25</v>
      </c>
      <c r="B218" s="87"/>
      <c r="C218" s="87"/>
      <c r="D218" s="87"/>
      <c r="E218" s="87"/>
    </row>
    <row r="219" spans="1:5" x14ac:dyDescent="0.3">
      <c r="A219" s="5" t="s">
        <v>26</v>
      </c>
    </row>
    <row r="220" spans="1:5" x14ac:dyDescent="0.3">
      <c r="A220" s="5" t="s">
        <v>49</v>
      </c>
    </row>
    <row r="221" spans="1:5" x14ac:dyDescent="0.3">
      <c r="A221" s="5" t="s">
        <v>225</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43427</v>
      </c>
      <c r="C227" s="24">
        <v>45254</v>
      </c>
      <c r="D227" s="25">
        <v>0.14695769031401903</v>
      </c>
      <c r="E227" s="32">
        <v>4</v>
      </c>
    </row>
    <row r="228" spans="1:5" x14ac:dyDescent="0.3">
      <c r="A228" s="31" t="s">
        <v>37</v>
      </c>
      <c r="B228" s="24">
        <v>43399</v>
      </c>
      <c r="C228" s="24">
        <v>45226</v>
      </c>
      <c r="D228" s="25">
        <v>0.14748198138935387</v>
      </c>
      <c r="E228" s="32">
        <v>4</v>
      </c>
    </row>
    <row r="229" spans="1:5" x14ac:dyDescent="0.3">
      <c r="A229" s="23" t="s">
        <v>38</v>
      </c>
      <c r="B229" s="24">
        <v>43371</v>
      </c>
      <c r="C229" s="24">
        <v>45198</v>
      </c>
      <c r="D229" s="25">
        <v>0.14751954265967615</v>
      </c>
      <c r="E229" s="32">
        <v>4</v>
      </c>
    </row>
    <row r="230" spans="1:5" x14ac:dyDescent="0.3">
      <c r="A230" s="23" t="s">
        <v>39</v>
      </c>
      <c r="B230" s="24">
        <v>43336</v>
      </c>
      <c r="C230" s="24">
        <v>45163</v>
      </c>
      <c r="D230" s="25">
        <v>0.14762099251867067</v>
      </c>
      <c r="E230" s="32">
        <v>4</v>
      </c>
    </row>
    <row r="231" spans="1:5" x14ac:dyDescent="0.3">
      <c r="A231" s="23" t="s">
        <v>40</v>
      </c>
      <c r="B231" s="24">
        <v>43308</v>
      </c>
      <c r="C231" s="24">
        <v>45135</v>
      </c>
      <c r="D231" s="25">
        <v>0.14762506120944482</v>
      </c>
      <c r="E231" s="32">
        <v>4</v>
      </c>
    </row>
    <row r="233" spans="1:5" x14ac:dyDescent="0.3">
      <c r="A233" s="92" t="s">
        <v>116</v>
      </c>
      <c r="B233" s="93"/>
      <c r="C233" s="93"/>
      <c r="D233" s="93"/>
      <c r="E233" s="93"/>
    </row>
    <row r="234" spans="1:5" ht="15" customHeight="1"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120" t="s">
        <v>7</v>
      </c>
      <c r="B237" s="9" t="s">
        <v>76</v>
      </c>
      <c r="C237" s="10"/>
      <c r="D237" s="11"/>
      <c r="E237" s="11"/>
    </row>
    <row r="238" spans="1:5" x14ac:dyDescent="0.3">
      <c r="A238" s="121"/>
      <c r="B238" s="13" t="s">
        <v>9</v>
      </c>
      <c r="C238" s="14"/>
      <c r="D238" s="15"/>
      <c r="E238" s="15"/>
    </row>
    <row r="239" spans="1:5" x14ac:dyDescent="0.3">
      <c r="A239" s="120" t="s">
        <v>10</v>
      </c>
      <c r="B239" s="16" t="s">
        <v>11</v>
      </c>
      <c r="C239" s="17" t="s">
        <v>106</v>
      </c>
      <c r="D239" s="18" t="s">
        <v>107</v>
      </c>
      <c r="E239" s="17" t="s">
        <v>14</v>
      </c>
    </row>
    <row r="240" spans="1:5" x14ac:dyDescent="0.3">
      <c r="A240" s="121"/>
      <c r="B240" s="20" t="s">
        <v>15</v>
      </c>
      <c r="C240" s="21">
        <v>-0.79270625447353527</v>
      </c>
      <c r="D240" s="21">
        <v>-0.27988772072929879</v>
      </c>
      <c r="E240" s="22"/>
    </row>
    <row r="241" spans="1:5" x14ac:dyDescent="0.3">
      <c r="A241" s="120" t="s">
        <v>16</v>
      </c>
      <c r="B241" s="16" t="s">
        <v>11</v>
      </c>
      <c r="C241" s="17" t="s">
        <v>108</v>
      </c>
      <c r="D241" s="17" t="s">
        <v>165</v>
      </c>
      <c r="E241" s="17" t="s">
        <v>14</v>
      </c>
    </row>
    <row r="242" spans="1:5" x14ac:dyDescent="0.3">
      <c r="A242" s="121"/>
      <c r="B242" s="20" t="s">
        <v>15</v>
      </c>
      <c r="C242" s="21">
        <v>-0.32728281718066421</v>
      </c>
      <c r="D242" s="21">
        <v>-5.8031829038111105E-2</v>
      </c>
      <c r="E242" s="22"/>
    </row>
    <row r="243" spans="1:5" x14ac:dyDescent="0.3">
      <c r="A243" s="120" t="s">
        <v>19</v>
      </c>
      <c r="B243" s="16" t="s">
        <v>11</v>
      </c>
      <c r="C243" s="17" t="s">
        <v>577</v>
      </c>
      <c r="D243" s="17" t="s">
        <v>578</v>
      </c>
      <c r="E243" s="17" t="s">
        <v>14</v>
      </c>
    </row>
    <row r="244" spans="1:5" x14ac:dyDescent="0.3">
      <c r="A244" s="121"/>
      <c r="B244" s="20" t="s">
        <v>15</v>
      </c>
      <c r="C244" s="21">
        <v>8.9229567826390577E-2</v>
      </c>
      <c r="D244" s="21">
        <v>6.8371636609877884E-2</v>
      </c>
      <c r="E244" s="22"/>
    </row>
    <row r="245" spans="1:5" x14ac:dyDescent="0.3">
      <c r="A245" s="120" t="s">
        <v>22</v>
      </c>
      <c r="B245" s="16" t="s">
        <v>11</v>
      </c>
      <c r="C245" s="17" t="s">
        <v>112</v>
      </c>
      <c r="D245" s="17" t="s">
        <v>527</v>
      </c>
      <c r="E245" s="17" t="s">
        <v>14</v>
      </c>
    </row>
    <row r="246" spans="1:5" x14ac:dyDescent="0.3">
      <c r="A246" s="121"/>
      <c r="B246" s="20" t="s">
        <v>15</v>
      </c>
      <c r="C246" s="21">
        <v>1.0786521931687743</v>
      </c>
      <c r="D246" s="21">
        <v>0.14852535767636521</v>
      </c>
      <c r="E246" s="22"/>
    </row>
    <row r="247" spans="1:5" ht="37.5" customHeight="1" x14ac:dyDescent="0.3">
      <c r="A247" s="87" t="s">
        <v>25</v>
      </c>
      <c r="B247" s="87"/>
      <c r="C247" s="87"/>
      <c r="D247" s="87"/>
      <c r="E247" s="87"/>
    </row>
    <row r="248" spans="1:5" x14ac:dyDescent="0.3">
      <c r="A248" s="5" t="s">
        <v>26</v>
      </c>
    </row>
    <row r="249" spans="1:5" x14ac:dyDescent="0.3">
      <c r="A249" s="5" t="s">
        <v>574</v>
      </c>
    </row>
    <row r="250" spans="1:5" x14ac:dyDescent="0.3">
      <c r="A250" s="5" t="s">
        <v>579</v>
      </c>
    </row>
    <row r="251" spans="1:5" x14ac:dyDescent="0.3">
      <c r="A251" s="5" t="s">
        <v>528</v>
      </c>
    </row>
    <row r="252" spans="1:5" ht="25.5" customHeight="1" x14ac:dyDescent="0.3">
      <c r="A252" s="107" t="s">
        <v>30</v>
      </c>
      <c r="B252" s="107"/>
      <c r="C252" s="107"/>
      <c r="D252" s="107"/>
      <c r="E252" s="107"/>
    </row>
    <row r="253" spans="1:5" ht="15" customHeight="1" x14ac:dyDescent="0.3">
      <c r="A253" s="109" t="s">
        <v>31</v>
      </c>
      <c r="B253" s="110"/>
      <c r="C253" s="110"/>
      <c r="D253" s="110"/>
      <c r="E253" s="111"/>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43434</v>
      </c>
      <c r="C256" s="24">
        <v>45260</v>
      </c>
      <c r="D256" s="25">
        <v>0.17241224599751367</v>
      </c>
      <c r="E256" s="32">
        <v>4</v>
      </c>
    </row>
    <row r="257" spans="1:5" x14ac:dyDescent="0.3">
      <c r="A257" s="31" t="s">
        <v>37</v>
      </c>
      <c r="B257" s="24">
        <v>43404</v>
      </c>
      <c r="C257" s="24">
        <v>45230</v>
      </c>
      <c r="D257" s="25">
        <v>0.17303941048056598</v>
      </c>
      <c r="E257" s="32">
        <v>4</v>
      </c>
    </row>
    <row r="258" spans="1:5" x14ac:dyDescent="0.3">
      <c r="A258" s="23" t="s">
        <v>38</v>
      </c>
      <c r="B258" s="24">
        <v>43371</v>
      </c>
      <c r="C258" s="24">
        <v>45198</v>
      </c>
      <c r="D258" s="25">
        <v>0.17413220551283445</v>
      </c>
      <c r="E258" s="32">
        <v>4</v>
      </c>
    </row>
    <row r="259" spans="1:5" x14ac:dyDescent="0.3">
      <c r="A259" s="23" t="s">
        <v>39</v>
      </c>
      <c r="B259" s="24">
        <v>43343</v>
      </c>
      <c r="C259" s="24">
        <v>45169</v>
      </c>
      <c r="D259" s="25">
        <v>0.1737838711509716</v>
      </c>
      <c r="E259" s="32">
        <v>4</v>
      </c>
    </row>
    <row r="260" spans="1:5" x14ac:dyDescent="0.3">
      <c r="A260" s="23" t="s">
        <v>40</v>
      </c>
      <c r="B260" s="24">
        <v>43312</v>
      </c>
      <c r="C260" s="24">
        <v>45138</v>
      </c>
      <c r="D260" s="25">
        <v>0.17313261690412443</v>
      </c>
      <c r="E260" s="32">
        <v>4</v>
      </c>
    </row>
    <row r="262" spans="1:5" x14ac:dyDescent="0.3">
      <c r="A262" s="92" t="s">
        <v>127</v>
      </c>
      <c r="B262" s="93"/>
      <c r="C262" s="93"/>
      <c r="D262" s="93"/>
      <c r="E262" s="93"/>
    </row>
    <row r="263" spans="1:5" ht="15" customHeight="1"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120" t="s">
        <v>7</v>
      </c>
      <c r="B266" s="9" t="s">
        <v>76</v>
      </c>
      <c r="C266" s="10"/>
      <c r="D266" s="11"/>
      <c r="E266" s="11"/>
    </row>
    <row r="267" spans="1:5" x14ac:dyDescent="0.3">
      <c r="A267" s="121"/>
      <c r="B267" s="13" t="s">
        <v>9</v>
      </c>
      <c r="C267" s="14"/>
      <c r="D267" s="15"/>
      <c r="E267" s="15"/>
    </row>
    <row r="268" spans="1:5" x14ac:dyDescent="0.3">
      <c r="A268" s="120" t="s">
        <v>10</v>
      </c>
      <c r="B268" s="16" t="s">
        <v>11</v>
      </c>
      <c r="C268" s="17" t="s">
        <v>117</v>
      </c>
      <c r="D268" s="18" t="s">
        <v>118</v>
      </c>
      <c r="E268" s="17" t="s">
        <v>14</v>
      </c>
    </row>
    <row r="269" spans="1:5" x14ac:dyDescent="0.3">
      <c r="A269" s="121"/>
      <c r="B269" s="20" t="s">
        <v>15</v>
      </c>
      <c r="C269" s="21">
        <v>-0.87181520485568087</v>
      </c>
      <c r="D269" s="21">
        <v>-0.32233200397927142</v>
      </c>
      <c r="E269" s="22"/>
    </row>
    <row r="270" spans="1:5" x14ac:dyDescent="0.3">
      <c r="A270" s="120" t="s">
        <v>16</v>
      </c>
      <c r="B270" s="16" t="s">
        <v>11</v>
      </c>
      <c r="C270" s="17" t="s">
        <v>119</v>
      </c>
      <c r="D270" s="17" t="s">
        <v>120</v>
      </c>
      <c r="E270" s="17" t="s">
        <v>14</v>
      </c>
    </row>
    <row r="271" spans="1:5" x14ac:dyDescent="0.3">
      <c r="A271" s="121"/>
      <c r="B271" s="20" t="s">
        <v>15</v>
      </c>
      <c r="C271" s="21">
        <v>-0.35109702057223935</v>
      </c>
      <c r="D271" s="21">
        <v>-9.0910378288848404E-2</v>
      </c>
      <c r="E271" s="22"/>
    </row>
    <row r="272" spans="1:5" x14ac:dyDescent="0.3">
      <c r="A272" s="120" t="s">
        <v>19</v>
      </c>
      <c r="B272" s="16" t="s">
        <v>11</v>
      </c>
      <c r="C272" s="17" t="s">
        <v>473</v>
      </c>
      <c r="D272" s="17" t="s">
        <v>429</v>
      </c>
      <c r="E272" s="17" t="s">
        <v>14</v>
      </c>
    </row>
    <row r="273" spans="1:5" x14ac:dyDescent="0.3">
      <c r="A273" s="121"/>
      <c r="B273" s="20" t="s">
        <v>15</v>
      </c>
      <c r="C273" s="21">
        <v>7.0075041911192848E-3</v>
      </c>
      <c r="D273" s="21">
        <v>9.1025692563448946E-3</v>
      </c>
      <c r="E273" s="22"/>
    </row>
    <row r="274" spans="1:5" x14ac:dyDescent="0.3">
      <c r="A274" s="120" t="s">
        <v>22</v>
      </c>
      <c r="B274" s="16" t="s">
        <v>11</v>
      </c>
      <c r="C274" s="17" t="s">
        <v>123</v>
      </c>
      <c r="D274" s="17" t="s">
        <v>340</v>
      </c>
      <c r="E274" s="17" t="s">
        <v>14</v>
      </c>
    </row>
    <row r="275" spans="1:5" x14ac:dyDescent="0.3">
      <c r="A275" s="121"/>
      <c r="B275" s="20" t="s">
        <v>15</v>
      </c>
      <c r="C275" s="21">
        <v>0.59567629485593065</v>
      </c>
      <c r="D275" s="21">
        <v>5.6344884064316147E-2</v>
      </c>
      <c r="E275" s="22"/>
    </row>
    <row r="276" spans="1:5" ht="36" customHeight="1" x14ac:dyDescent="0.3">
      <c r="A276" s="87" t="s">
        <v>25</v>
      </c>
      <c r="B276" s="87"/>
      <c r="C276" s="87"/>
      <c r="D276" s="87"/>
      <c r="E276" s="87"/>
    </row>
    <row r="277" spans="1:5" x14ac:dyDescent="0.3">
      <c r="A277" s="5" t="s">
        <v>26</v>
      </c>
    </row>
    <row r="278" spans="1:5" x14ac:dyDescent="0.3">
      <c r="A278" s="5" t="s">
        <v>85</v>
      </c>
    </row>
    <row r="279" spans="1:5" x14ac:dyDescent="0.3">
      <c r="A279" s="5" t="s">
        <v>431</v>
      </c>
    </row>
    <row r="280" spans="1:5" x14ac:dyDescent="0.3">
      <c r="A280" s="5" t="s">
        <v>571</v>
      </c>
    </row>
    <row r="281" spans="1:5" ht="21.75" customHeight="1" x14ac:dyDescent="0.3">
      <c r="A281" s="108" t="s">
        <v>30</v>
      </c>
      <c r="B281" s="108"/>
      <c r="C281" s="108"/>
      <c r="D281" s="108"/>
      <c r="E281" s="108"/>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43434</v>
      </c>
      <c r="C285" s="24">
        <v>45260</v>
      </c>
      <c r="D285" s="25">
        <v>0.20917469537629998</v>
      </c>
      <c r="E285" s="32">
        <v>5</v>
      </c>
    </row>
    <row r="286" spans="1:5" x14ac:dyDescent="0.3">
      <c r="A286" s="31" t="s">
        <v>37</v>
      </c>
      <c r="B286" s="24">
        <v>43404</v>
      </c>
      <c r="C286" s="24">
        <v>45230</v>
      </c>
      <c r="D286" s="25">
        <v>0.20918931473389601</v>
      </c>
      <c r="E286" s="32">
        <v>5</v>
      </c>
    </row>
    <row r="287" spans="1:5" x14ac:dyDescent="0.3">
      <c r="A287" s="23" t="s">
        <v>38</v>
      </c>
      <c r="B287" s="24">
        <v>43371</v>
      </c>
      <c r="C287" s="24">
        <v>45198</v>
      </c>
      <c r="D287" s="25">
        <v>0.20981981680248366</v>
      </c>
      <c r="E287" s="32">
        <v>5</v>
      </c>
    </row>
    <row r="288" spans="1:5" x14ac:dyDescent="0.3">
      <c r="A288" s="23" t="s">
        <v>39</v>
      </c>
      <c r="B288" s="24">
        <v>43343</v>
      </c>
      <c r="C288" s="24">
        <v>45169</v>
      </c>
      <c r="D288" s="25">
        <v>0.20981669927140856</v>
      </c>
      <c r="E288" s="32">
        <v>5</v>
      </c>
    </row>
    <row r="289" spans="1:5" x14ac:dyDescent="0.3">
      <c r="A289" s="23" t="s">
        <v>40</v>
      </c>
      <c r="B289" s="24">
        <v>43312</v>
      </c>
      <c r="C289" s="24">
        <v>45138</v>
      </c>
      <c r="D289" s="25">
        <v>0.20929346846449168</v>
      </c>
      <c r="E289" s="32">
        <v>5</v>
      </c>
    </row>
    <row r="291" spans="1:5" x14ac:dyDescent="0.3">
      <c r="A291" s="92" t="s">
        <v>141</v>
      </c>
      <c r="B291" s="93"/>
      <c r="C291" s="93"/>
      <c r="D291" s="93"/>
      <c r="E291" s="93"/>
    </row>
    <row r="292" spans="1:5" ht="15" customHeight="1"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120" t="s">
        <v>7</v>
      </c>
      <c r="B295" s="9" t="s">
        <v>130</v>
      </c>
      <c r="C295" s="10"/>
      <c r="D295" s="11"/>
      <c r="E295" s="11"/>
    </row>
    <row r="296" spans="1:5" x14ac:dyDescent="0.3">
      <c r="A296" s="121"/>
      <c r="B296" s="13" t="s">
        <v>9</v>
      </c>
      <c r="C296" s="14"/>
      <c r="D296" s="15"/>
      <c r="E296" s="15"/>
    </row>
    <row r="297" spans="1:5" x14ac:dyDescent="0.3">
      <c r="A297" s="120" t="s">
        <v>10</v>
      </c>
      <c r="B297" s="16" t="s">
        <v>11</v>
      </c>
      <c r="C297" s="17" t="s">
        <v>97</v>
      </c>
      <c r="D297" s="18" t="s">
        <v>131</v>
      </c>
      <c r="E297" s="17" t="s">
        <v>14</v>
      </c>
    </row>
    <row r="298" spans="1:5" x14ac:dyDescent="0.3">
      <c r="A298" s="121"/>
      <c r="B298" s="20" t="s">
        <v>15</v>
      </c>
      <c r="C298" s="21">
        <v>-0.25591577461741921</v>
      </c>
      <c r="D298" s="21">
        <v>-8.7915991644095026E-2</v>
      </c>
      <c r="E298" s="22"/>
    </row>
    <row r="299" spans="1:5" x14ac:dyDescent="0.3">
      <c r="A299" s="120" t="s">
        <v>16</v>
      </c>
      <c r="B299" s="16" t="s">
        <v>11</v>
      </c>
      <c r="C299" s="17" t="s">
        <v>132</v>
      </c>
      <c r="D299" s="17" t="s">
        <v>133</v>
      </c>
      <c r="E299" s="17" t="s">
        <v>14</v>
      </c>
    </row>
    <row r="300" spans="1:5" x14ac:dyDescent="0.3">
      <c r="A300" s="121"/>
      <c r="B300" s="20" t="s">
        <v>15</v>
      </c>
      <c r="C300" s="21">
        <v>-5.5390874106651999E-2</v>
      </c>
      <c r="D300" s="21">
        <v>-2.73541368948228E-2</v>
      </c>
      <c r="E300" s="22"/>
    </row>
    <row r="301" spans="1:5" x14ac:dyDescent="0.3">
      <c r="A301" s="120" t="s">
        <v>19</v>
      </c>
      <c r="B301" s="16" t="s">
        <v>11</v>
      </c>
      <c r="C301" s="17" t="s">
        <v>432</v>
      </c>
      <c r="D301" s="17" t="s">
        <v>251</v>
      </c>
      <c r="E301" s="17" t="s">
        <v>14</v>
      </c>
    </row>
    <row r="302" spans="1:5" x14ac:dyDescent="0.3">
      <c r="A302" s="121"/>
      <c r="B302" s="20" t="s">
        <v>15</v>
      </c>
      <c r="C302" s="21">
        <v>-1.2576635356317256E-3</v>
      </c>
      <c r="D302" s="21">
        <v>4.1233036903489673E-3</v>
      </c>
      <c r="E302" s="22"/>
    </row>
    <row r="303" spans="1:5" x14ac:dyDescent="0.3">
      <c r="A303" s="120" t="s">
        <v>22</v>
      </c>
      <c r="B303" s="16" t="s">
        <v>11</v>
      </c>
      <c r="C303" s="17" t="s">
        <v>136</v>
      </c>
      <c r="D303" s="17" t="s">
        <v>137</v>
      </c>
      <c r="E303" s="17" t="s">
        <v>14</v>
      </c>
    </row>
    <row r="304" spans="1:5" x14ac:dyDescent="0.3">
      <c r="A304" s="121"/>
      <c r="B304" s="20" t="s">
        <v>15</v>
      </c>
      <c r="C304" s="21">
        <v>6.0768910808723042E-2</v>
      </c>
      <c r="D304" s="21">
        <v>3.2275509174063854E-2</v>
      </c>
      <c r="E304" s="22"/>
    </row>
    <row r="305" spans="1:5" ht="36.75" customHeight="1" x14ac:dyDescent="0.3">
      <c r="A305" s="87" t="s">
        <v>25</v>
      </c>
      <c r="B305" s="87"/>
      <c r="C305" s="87"/>
      <c r="D305" s="87"/>
      <c r="E305" s="87"/>
    </row>
    <row r="306" spans="1:5" x14ac:dyDescent="0.3">
      <c r="A306" s="5" t="s">
        <v>26</v>
      </c>
    </row>
    <row r="307" spans="1:5" x14ac:dyDescent="0.3">
      <c r="A307" s="5" t="s">
        <v>138</v>
      </c>
    </row>
    <row r="308" spans="1:5" x14ac:dyDescent="0.3">
      <c r="A308" s="5" t="s">
        <v>580</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43427</v>
      </c>
      <c r="C314" s="24">
        <v>45254</v>
      </c>
      <c r="D314" s="25">
        <v>2.6614158566992702E-2</v>
      </c>
      <c r="E314" s="32">
        <v>2</v>
      </c>
    </row>
    <row r="315" spans="1:5" x14ac:dyDescent="0.3">
      <c r="A315" s="31" t="s">
        <v>37</v>
      </c>
      <c r="B315" s="24">
        <v>43399</v>
      </c>
      <c r="C315" s="24">
        <v>45226</v>
      </c>
      <c r="D315" s="25">
        <v>2.6725805661224393E-2</v>
      </c>
      <c r="E315" s="32">
        <v>2</v>
      </c>
    </row>
    <row r="316" spans="1:5" x14ac:dyDescent="0.3">
      <c r="A316" s="23" t="s">
        <v>38</v>
      </c>
      <c r="B316" s="24">
        <v>43371</v>
      </c>
      <c r="C316" s="24">
        <v>45198</v>
      </c>
      <c r="D316" s="25">
        <v>2.6731011340942305E-2</v>
      </c>
      <c r="E316" s="32">
        <v>2</v>
      </c>
    </row>
    <row r="317" spans="1:5" x14ac:dyDescent="0.3">
      <c r="A317" s="23" t="s">
        <v>39</v>
      </c>
      <c r="B317" s="24">
        <v>43336</v>
      </c>
      <c r="C317" s="24">
        <v>45163</v>
      </c>
      <c r="D317" s="25">
        <v>2.6767107870797405E-2</v>
      </c>
      <c r="E317" s="32">
        <v>2</v>
      </c>
    </row>
    <row r="318" spans="1:5" x14ac:dyDescent="0.3">
      <c r="A318" s="23" t="s">
        <v>40</v>
      </c>
      <c r="B318" s="24">
        <v>43308</v>
      </c>
      <c r="C318" s="24">
        <v>45135</v>
      </c>
      <c r="D318" s="25">
        <v>2.6752513610962151E-2</v>
      </c>
      <c r="E318" s="32">
        <v>2</v>
      </c>
    </row>
    <row r="320" spans="1:5" x14ac:dyDescent="0.3">
      <c r="A320" s="92" t="s">
        <v>151</v>
      </c>
      <c r="B320" s="93"/>
      <c r="C320" s="93"/>
      <c r="D320" s="93"/>
      <c r="E320" s="93"/>
    </row>
    <row r="321" spans="1:7" ht="15" customHeight="1"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120" t="s">
        <v>7</v>
      </c>
      <c r="B324" s="9" t="s">
        <v>76</v>
      </c>
      <c r="C324" s="10"/>
      <c r="D324" s="11"/>
      <c r="E324" s="11"/>
    </row>
    <row r="325" spans="1:7" x14ac:dyDescent="0.3">
      <c r="A325" s="121"/>
      <c r="B325" s="13" t="s">
        <v>9</v>
      </c>
      <c r="C325" s="14"/>
      <c r="D325" s="15"/>
      <c r="E325" s="15"/>
    </row>
    <row r="326" spans="1:7" x14ac:dyDescent="0.3">
      <c r="A326" s="120" t="s">
        <v>10</v>
      </c>
      <c r="B326" s="16" t="s">
        <v>11</v>
      </c>
      <c r="C326" s="17" t="s">
        <v>202</v>
      </c>
      <c r="D326" s="18" t="s">
        <v>581</v>
      </c>
      <c r="E326" s="17" t="s">
        <v>14</v>
      </c>
    </row>
    <row r="327" spans="1:7" x14ac:dyDescent="0.3">
      <c r="A327" s="121"/>
      <c r="B327" s="20" t="s">
        <v>15</v>
      </c>
      <c r="C327" s="21">
        <v>-0.55427330135579456</v>
      </c>
      <c r="D327" s="21">
        <v>-0.17853819760365675</v>
      </c>
      <c r="E327" s="22"/>
    </row>
    <row r="328" spans="1:7" x14ac:dyDescent="0.3">
      <c r="A328" s="120" t="s">
        <v>16</v>
      </c>
      <c r="B328" s="16" t="s">
        <v>11</v>
      </c>
      <c r="C328" s="17" t="s">
        <v>144</v>
      </c>
      <c r="D328" s="17" t="s">
        <v>378</v>
      </c>
      <c r="E328" s="17" t="s">
        <v>14</v>
      </c>
    </row>
    <row r="329" spans="1:7" x14ac:dyDescent="0.3">
      <c r="A329" s="121"/>
      <c r="B329" s="20" t="s">
        <v>15</v>
      </c>
      <c r="C329" s="21">
        <v>-0.19285172253831806</v>
      </c>
      <c r="D329" s="21">
        <v>-5.4138470685922702E-3</v>
      </c>
      <c r="E329" s="22"/>
    </row>
    <row r="330" spans="1:7" x14ac:dyDescent="0.3">
      <c r="A330" s="120" t="s">
        <v>19</v>
      </c>
      <c r="B330" s="16" t="s">
        <v>11</v>
      </c>
      <c r="C330" s="17" t="s">
        <v>137</v>
      </c>
      <c r="D330" s="17" t="s">
        <v>582</v>
      </c>
      <c r="E330" s="17" t="s">
        <v>14</v>
      </c>
      <c r="F330" s="46"/>
      <c r="G330" s="46"/>
    </row>
    <row r="331" spans="1:7" x14ac:dyDescent="0.3">
      <c r="A331" s="121"/>
      <c r="B331" s="20" t="s">
        <v>15</v>
      </c>
      <c r="C331" s="21">
        <v>6.5900225579328842E-2</v>
      </c>
      <c r="D331" s="21">
        <v>8.8258428043195947E-2</v>
      </c>
      <c r="E331" s="21"/>
    </row>
    <row r="332" spans="1:7" x14ac:dyDescent="0.3">
      <c r="A332" s="120" t="s">
        <v>22</v>
      </c>
      <c r="B332" s="16" t="s">
        <v>11</v>
      </c>
      <c r="C332" s="17" t="s">
        <v>148</v>
      </c>
      <c r="D332" s="17" t="s">
        <v>149</v>
      </c>
      <c r="E332" s="17" t="s">
        <v>14</v>
      </c>
    </row>
    <row r="333" spans="1:7" x14ac:dyDescent="0.3">
      <c r="A333" s="121"/>
      <c r="B333" s="20" t="s">
        <v>15</v>
      </c>
      <c r="C333" s="21">
        <v>0.53675078348145733</v>
      </c>
      <c r="D333" s="21">
        <v>0.14482330262176579</v>
      </c>
      <c r="E333" s="22"/>
    </row>
    <row r="334" spans="1:7" ht="34.5" customHeight="1" x14ac:dyDescent="0.3">
      <c r="A334" s="87" t="s">
        <v>25</v>
      </c>
      <c r="B334" s="87"/>
      <c r="C334" s="87"/>
      <c r="D334" s="87"/>
      <c r="E334" s="87"/>
    </row>
    <row r="335" spans="1:7" x14ac:dyDescent="0.3">
      <c r="A335" s="5" t="s">
        <v>26</v>
      </c>
    </row>
    <row r="336" spans="1:7" x14ac:dyDescent="0.3">
      <c r="A336" s="5" t="s">
        <v>574</v>
      </c>
    </row>
    <row r="337" spans="1:5" x14ac:dyDescent="0.3">
      <c r="A337" s="5" t="s">
        <v>535</v>
      </c>
    </row>
    <row r="338" spans="1:5" x14ac:dyDescent="0.3">
      <c r="A338" s="5" t="s">
        <v>150</v>
      </c>
    </row>
    <row r="339" spans="1:5" ht="22.5" customHeight="1" x14ac:dyDescent="0.3">
      <c r="A339" s="108" t="s">
        <v>30</v>
      </c>
      <c r="B339" s="108"/>
      <c r="C339" s="108"/>
      <c r="D339" s="108"/>
      <c r="E339" s="108"/>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45260</v>
      </c>
      <c r="D343" s="25">
        <v>0.1669172662503137</v>
      </c>
      <c r="E343" s="32">
        <v>4</v>
      </c>
    </row>
    <row r="344" spans="1:5" x14ac:dyDescent="0.3">
      <c r="A344" s="31" t="s">
        <v>37</v>
      </c>
      <c r="B344" s="24">
        <v>43910</v>
      </c>
      <c r="C344" s="24">
        <v>45230</v>
      </c>
      <c r="D344" s="25">
        <v>0.16793271196713033</v>
      </c>
      <c r="E344" s="32">
        <v>4</v>
      </c>
    </row>
    <row r="345" spans="1:5" x14ac:dyDescent="0.3">
      <c r="A345" s="23" t="s">
        <v>38</v>
      </c>
      <c r="B345" s="24">
        <v>43910</v>
      </c>
      <c r="C345" s="24">
        <v>45198</v>
      </c>
      <c r="D345" s="25">
        <v>0.16871447943022663</v>
      </c>
      <c r="E345" s="32">
        <v>4</v>
      </c>
    </row>
    <row r="346" spans="1:5" x14ac:dyDescent="0.3">
      <c r="A346" s="23" t="s">
        <v>39</v>
      </c>
      <c r="B346" s="24">
        <v>43910</v>
      </c>
      <c r="C346" s="24">
        <v>45169</v>
      </c>
      <c r="D346" s="25">
        <v>0.16977336253100689</v>
      </c>
      <c r="E346" s="32">
        <v>4</v>
      </c>
    </row>
    <row r="347" spans="1:5" x14ac:dyDescent="0.3">
      <c r="A347" s="23" t="s">
        <v>40</v>
      </c>
      <c r="B347" s="24">
        <v>43910</v>
      </c>
      <c r="C347" s="24">
        <v>45138</v>
      </c>
      <c r="D347" s="25">
        <v>0.17084945734902363</v>
      </c>
      <c r="E347" s="32">
        <v>4</v>
      </c>
    </row>
    <row r="349" spans="1:5" x14ac:dyDescent="0.3">
      <c r="A349" s="92" t="s">
        <v>162</v>
      </c>
      <c r="B349" s="93"/>
      <c r="C349" s="93"/>
      <c r="D349" s="93"/>
      <c r="E349" s="93"/>
    </row>
    <row r="350" spans="1:5" ht="15" customHeight="1"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120" t="s">
        <v>7</v>
      </c>
      <c r="B353" s="9" t="s">
        <v>8</v>
      </c>
      <c r="C353" s="10"/>
      <c r="D353" s="11"/>
      <c r="E353" s="11"/>
    </row>
    <row r="354" spans="1:5" x14ac:dyDescent="0.3">
      <c r="A354" s="121"/>
      <c r="B354" s="13" t="s">
        <v>9</v>
      </c>
      <c r="C354" s="14"/>
      <c r="D354" s="15"/>
      <c r="E354" s="15"/>
    </row>
    <row r="355" spans="1:5" x14ac:dyDescent="0.3">
      <c r="A355" s="120" t="s">
        <v>10</v>
      </c>
      <c r="B355" s="16" t="s">
        <v>11</v>
      </c>
      <c r="C355" s="17" t="s">
        <v>581</v>
      </c>
      <c r="D355" s="18" t="s">
        <v>142</v>
      </c>
      <c r="E355" s="17" t="s">
        <v>14</v>
      </c>
    </row>
    <row r="356" spans="1:5" x14ac:dyDescent="0.3">
      <c r="A356" s="121"/>
      <c r="B356" s="20" t="s">
        <v>15</v>
      </c>
      <c r="C356" s="21">
        <v>-0.62591461548074423</v>
      </c>
      <c r="D356" s="21">
        <v>-0.24147694045642287</v>
      </c>
      <c r="E356" s="22"/>
    </row>
    <row r="357" spans="1:5" x14ac:dyDescent="0.3">
      <c r="A357" s="120" t="s">
        <v>16</v>
      </c>
      <c r="B357" s="16" t="s">
        <v>11</v>
      </c>
      <c r="C357" s="17" t="s">
        <v>154</v>
      </c>
      <c r="D357" s="17" t="s">
        <v>155</v>
      </c>
      <c r="E357" s="17" t="s">
        <v>14</v>
      </c>
    </row>
    <row r="358" spans="1:5" x14ac:dyDescent="0.3">
      <c r="A358" s="121"/>
      <c r="B358" s="20" t="s">
        <v>15</v>
      </c>
      <c r="C358" s="21">
        <v>-0.16338537083643567</v>
      </c>
      <c r="D358" s="21">
        <v>-5.4926864259024044E-2</v>
      </c>
      <c r="E358" s="22"/>
    </row>
    <row r="359" spans="1:5" x14ac:dyDescent="0.3">
      <c r="A359" s="120" t="s">
        <v>19</v>
      </c>
      <c r="B359" s="16" t="s">
        <v>11</v>
      </c>
      <c r="C359" s="17" t="s">
        <v>507</v>
      </c>
      <c r="D359" s="17" t="s">
        <v>157</v>
      </c>
      <c r="E359" s="17" t="s">
        <v>14</v>
      </c>
    </row>
    <row r="360" spans="1:5" x14ac:dyDescent="0.3">
      <c r="A360" s="121"/>
      <c r="B360" s="20" t="s">
        <v>15</v>
      </c>
      <c r="C360" s="21">
        <v>-3.1537224359465266E-2</v>
      </c>
      <c r="D360" s="21">
        <v>9.3495632152515995E-3</v>
      </c>
      <c r="E360" s="22"/>
    </row>
    <row r="361" spans="1:5" x14ac:dyDescent="0.3">
      <c r="A361" s="120" t="s">
        <v>22</v>
      </c>
      <c r="B361" s="16" t="s">
        <v>11</v>
      </c>
      <c r="C361" s="17" t="s">
        <v>158</v>
      </c>
      <c r="D361" s="17" t="s">
        <v>362</v>
      </c>
      <c r="E361" s="17" t="s">
        <v>14</v>
      </c>
    </row>
    <row r="362" spans="1:5" x14ac:dyDescent="0.3">
      <c r="A362" s="121"/>
      <c r="B362" s="20" t="s">
        <v>15</v>
      </c>
      <c r="C362" s="21">
        <v>0.22688072543591775</v>
      </c>
      <c r="D362" s="21">
        <v>4.9716160016590738E-2</v>
      </c>
      <c r="E362" s="22"/>
    </row>
    <row r="363" spans="1:5" ht="36" customHeight="1" x14ac:dyDescent="0.3">
      <c r="A363" s="87" t="s">
        <v>25</v>
      </c>
      <c r="B363" s="87"/>
      <c r="C363" s="87"/>
      <c r="D363" s="87"/>
      <c r="E363" s="87"/>
    </row>
    <row r="364" spans="1:5" x14ac:dyDescent="0.3">
      <c r="A364" s="5" t="s">
        <v>26</v>
      </c>
    </row>
    <row r="365" spans="1:5" x14ac:dyDescent="0.3">
      <c r="A365" s="5" t="s">
        <v>49</v>
      </c>
    </row>
    <row r="366" spans="1:5" x14ac:dyDescent="0.3">
      <c r="A366" s="5" t="s">
        <v>178</v>
      </c>
    </row>
    <row r="367" spans="1:5" x14ac:dyDescent="0.3">
      <c r="A367" s="5" t="s">
        <v>333</v>
      </c>
    </row>
    <row r="368" spans="1:5" ht="24.75" customHeight="1" x14ac:dyDescent="0.3">
      <c r="A368" s="108" t="s">
        <v>30</v>
      </c>
      <c r="B368" s="108"/>
      <c r="C368" s="108"/>
      <c r="D368" s="108"/>
      <c r="E368" s="108"/>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43427</v>
      </c>
      <c r="C372" s="24">
        <v>45254</v>
      </c>
      <c r="D372" s="25">
        <v>8.2477732219480279E-2</v>
      </c>
      <c r="E372" s="32">
        <v>3</v>
      </c>
    </row>
    <row r="373" spans="1:5" x14ac:dyDescent="0.3">
      <c r="A373" s="31" t="s">
        <v>37</v>
      </c>
      <c r="B373" s="24">
        <v>43399</v>
      </c>
      <c r="C373" s="24">
        <v>45226</v>
      </c>
      <c r="D373" s="25">
        <v>8.2701123436197052E-2</v>
      </c>
      <c r="E373" s="32">
        <v>3</v>
      </c>
    </row>
    <row r="374" spans="1:5" x14ac:dyDescent="0.3">
      <c r="A374" s="23" t="s">
        <v>38</v>
      </c>
      <c r="B374" s="24">
        <v>43371</v>
      </c>
      <c r="C374" s="24">
        <v>45198</v>
      </c>
      <c r="D374" s="25">
        <v>8.2828101535438431E-2</v>
      </c>
      <c r="E374" s="32">
        <v>3</v>
      </c>
    </row>
    <row r="375" spans="1:5" x14ac:dyDescent="0.3">
      <c r="A375" s="23" t="s">
        <v>39</v>
      </c>
      <c r="B375" s="24">
        <v>43336</v>
      </c>
      <c r="C375" s="24">
        <v>45163</v>
      </c>
      <c r="D375" s="25">
        <v>8.2971727952954558E-2</v>
      </c>
      <c r="E375" s="32">
        <v>3</v>
      </c>
    </row>
    <row r="376" spans="1:5" x14ac:dyDescent="0.3">
      <c r="A376" s="23" t="s">
        <v>40</v>
      </c>
      <c r="B376" s="24">
        <v>43308</v>
      </c>
      <c r="C376" s="24">
        <v>45135</v>
      </c>
      <c r="D376" s="25">
        <v>8.2962830897212569E-2</v>
      </c>
      <c r="E376" s="32">
        <v>3</v>
      </c>
    </row>
    <row r="378" spans="1:5" x14ac:dyDescent="0.3">
      <c r="A378" s="92" t="s">
        <v>171</v>
      </c>
      <c r="B378" s="93"/>
      <c r="C378" s="93"/>
      <c r="D378" s="93"/>
      <c r="E378" s="93"/>
    </row>
    <row r="379" spans="1:5" ht="15" customHeight="1"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120" t="s">
        <v>7</v>
      </c>
      <c r="B382" s="9" t="s">
        <v>8</v>
      </c>
      <c r="C382" s="10"/>
      <c r="D382" s="11"/>
      <c r="E382" s="11"/>
    </row>
    <row r="383" spans="1:5" x14ac:dyDescent="0.3">
      <c r="A383" s="121"/>
      <c r="B383" s="13" t="s">
        <v>9</v>
      </c>
      <c r="C383" s="14"/>
      <c r="D383" s="15"/>
      <c r="E383" s="15"/>
    </row>
    <row r="384" spans="1:5" x14ac:dyDescent="0.3">
      <c r="A384" s="120" t="s">
        <v>10</v>
      </c>
      <c r="B384" s="16" t="s">
        <v>11</v>
      </c>
      <c r="C384" s="17" t="s">
        <v>583</v>
      </c>
      <c r="D384" s="18" t="s">
        <v>584</v>
      </c>
      <c r="E384" s="17" t="s">
        <v>14</v>
      </c>
    </row>
    <row r="385" spans="1:5" x14ac:dyDescent="0.3">
      <c r="A385" s="121"/>
      <c r="B385" s="20" t="s">
        <v>15</v>
      </c>
      <c r="C385" s="21">
        <v>-0.76282848708421147</v>
      </c>
      <c r="D385" s="21">
        <v>-0.35410264349638387</v>
      </c>
      <c r="E385" s="22"/>
    </row>
    <row r="386" spans="1:5" x14ac:dyDescent="0.3">
      <c r="A386" s="120" t="s">
        <v>16</v>
      </c>
      <c r="B386" s="16" t="s">
        <v>11</v>
      </c>
      <c r="C386" s="17" t="s">
        <v>165</v>
      </c>
      <c r="D386" s="17" t="s">
        <v>166</v>
      </c>
      <c r="E386" s="17" t="s">
        <v>14</v>
      </c>
    </row>
    <row r="387" spans="1:5" x14ac:dyDescent="0.3">
      <c r="A387" s="121"/>
      <c r="B387" s="20" t="s">
        <v>15</v>
      </c>
      <c r="C387" s="21">
        <v>-0.25788074385122972</v>
      </c>
      <c r="D387" s="21">
        <v>-0.1037057625357376</v>
      </c>
      <c r="E387" s="22"/>
    </row>
    <row r="388" spans="1:5" x14ac:dyDescent="0.3">
      <c r="A388" s="120" t="s">
        <v>19</v>
      </c>
      <c r="B388" s="16" t="s">
        <v>11</v>
      </c>
      <c r="C388" s="17" t="s">
        <v>134</v>
      </c>
      <c r="D388" s="17" t="s">
        <v>585</v>
      </c>
      <c r="E388" s="17" t="s">
        <v>14</v>
      </c>
    </row>
    <row r="389" spans="1:5" x14ac:dyDescent="0.3">
      <c r="A389" s="121"/>
      <c r="B389" s="20" t="s">
        <v>15</v>
      </c>
      <c r="C389" s="21">
        <v>1.9671003717469659E-3</v>
      </c>
      <c r="D389" s="21">
        <v>3.1144513554740794E-2</v>
      </c>
      <c r="E389" s="22"/>
    </row>
    <row r="390" spans="1:5" x14ac:dyDescent="0.3">
      <c r="A390" s="120" t="s">
        <v>22</v>
      </c>
      <c r="B390" s="16" t="s">
        <v>11</v>
      </c>
      <c r="C390" s="17" t="s">
        <v>169</v>
      </c>
      <c r="D390" s="17" t="s">
        <v>365</v>
      </c>
      <c r="E390" s="17" t="s">
        <v>14</v>
      </c>
    </row>
    <row r="391" spans="1:5" x14ac:dyDescent="0.3">
      <c r="A391" s="121"/>
      <c r="B391" s="20" t="s">
        <v>15</v>
      </c>
      <c r="C391" s="21">
        <v>0.46172516556291399</v>
      </c>
      <c r="D391" s="21">
        <v>0.14466023392912475</v>
      </c>
      <c r="E391" s="22"/>
    </row>
    <row r="392" spans="1:5" ht="34.5" customHeight="1" x14ac:dyDescent="0.3">
      <c r="A392" s="87" t="s">
        <v>25</v>
      </c>
      <c r="B392" s="87"/>
      <c r="C392" s="87"/>
      <c r="D392" s="87"/>
      <c r="E392" s="87"/>
    </row>
    <row r="393" spans="1:5" x14ac:dyDescent="0.3">
      <c r="A393" s="5" t="s">
        <v>26</v>
      </c>
    </row>
    <row r="394" spans="1:5" x14ac:dyDescent="0.3">
      <c r="A394" s="5" t="s">
        <v>49</v>
      </c>
    </row>
    <row r="395" spans="1:5" x14ac:dyDescent="0.3">
      <c r="A395" s="5" t="s">
        <v>278</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43431</v>
      </c>
      <c r="C401" s="24">
        <v>45258</v>
      </c>
      <c r="D401" s="25">
        <v>0.151125586108834</v>
      </c>
      <c r="E401" s="32">
        <v>4</v>
      </c>
    </row>
    <row r="402" spans="1:5" x14ac:dyDescent="0.3">
      <c r="A402" s="31" t="s">
        <v>37</v>
      </c>
      <c r="B402" s="24">
        <v>43403</v>
      </c>
      <c r="C402" s="24">
        <v>45230</v>
      </c>
      <c r="D402" s="25">
        <v>0.15209363763639086</v>
      </c>
      <c r="E402" s="32">
        <v>4</v>
      </c>
    </row>
    <row r="403" spans="1:5" x14ac:dyDescent="0.3">
      <c r="A403" s="23" t="s">
        <v>38</v>
      </c>
      <c r="B403" s="24">
        <v>43368</v>
      </c>
      <c r="C403" s="24">
        <v>45195</v>
      </c>
      <c r="D403" s="25">
        <v>0.15306490076160476</v>
      </c>
      <c r="E403" s="32">
        <v>4</v>
      </c>
    </row>
    <row r="404" spans="1:5" x14ac:dyDescent="0.3">
      <c r="A404" s="23" t="s">
        <v>39</v>
      </c>
      <c r="B404" s="24">
        <v>43340</v>
      </c>
      <c r="C404" s="24">
        <v>45167</v>
      </c>
      <c r="D404" s="25">
        <v>0.15311912896892724</v>
      </c>
      <c r="E404" s="32">
        <v>4</v>
      </c>
    </row>
    <row r="405" spans="1:5" x14ac:dyDescent="0.3">
      <c r="A405" s="23" t="s">
        <v>40</v>
      </c>
      <c r="B405" s="24">
        <v>43305</v>
      </c>
      <c r="C405" s="24">
        <v>45132</v>
      </c>
      <c r="D405" s="25">
        <v>0.15312837145075886</v>
      </c>
      <c r="E405" s="32">
        <v>4</v>
      </c>
    </row>
    <row r="407" spans="1:5" x14ac:dyDescent="0.3">
      <c r="A407" s="92" t="s">
        <v>180</v>
      </c>
      <c r="B407" s="93"/>
      <c r="C407" s="93"/>
      <c r="D407" s="93"/>
      <c r="E407" s="93"/>
    </row>
    <row r="408" spans="1:5" ht="15" customHeight="1"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120" t="s">
        <v>7</v>
      </c>
      <c r="B411" s="9" t="s">
        <v>8</v>
      </c>
      <c r="C411" s="10"/>
      <c r="D411" s="11"/>
      <c r="E411" s="11"/>
    </row>
    <row r="412" spans="1:5" x14ac:dyDescent="0.3">
      <c r="A412" s="121"/>
      <c r="B412" s="13" t="s">
        <v>9</v>
      </c>
      <c r="C412" s="14"/>
      <c r="D412" s="15"/>
      <c r="E412" s="15"/>
    </row>
    <row r="413" spans="1:5" x14ac:dyDescent="0.3">
      <c r="A413" s="120" t="s">
        <v>10</v>
      </c>
      <c r="B413" s="16" t="s">
        <v>11</v>
      </c>
      <c r="C413" s="17" t="s">
        <v>556</v>
      </c>
      <c r="D413" s="18" t="s">
        <v>173</v>
      </c>
      <c r="E413" s="17" t="s">
        <v>14</v>
      </c>
    </row>
    <row r="414" spans="1:5" x14ac:dyDescent="0.3">
      <c r="A414" s="121"/>
      <c r="B414" s="20" t="s">
        <v>15</v>
      </c>
      <c r="C414" s="21">
        <v>-0.74532101620882452</v>
      </c>
      <c r="D414" s="21">
        <v>-0.33747260015099789</v>
      </c>
      <c r="E414" s="22"/>
    </row>
    <row r="415" spans="1:5" x14ac:dyDescent="0.3">
      <c r="A415" s="120" t="s">
        <v>16</v>
      </c>
      <c r="B415" s="16" t="s">
        <v>11</v>
      </c>
      <c r="C415" s="17" t="s">
        <v>80</v>
      </c>
      <c r="D415" s="17" t="s">
        <v>67</v>
      </c>
      <c r="E415" s="17" t="s">
        <v>14</v>
      </c>
    </row>
    <row r="416" spans="1:5" x14ac:dyDescent="0.3">
      <c r="A416" s="121"/>
      <c r="B416" s="20" t="s">
        <v>15</v>
      </c>
      <c r="C416" s="21">
        <v>-0.245335006663705</v>
      </c>
      <c r="D416" s="21">
        <v>-9.3654023087861415E-2</v>
      </c>
      <c r="E416" s="22"/>
    </row>
    <row r="417" spans="1:5" x14ac:dyDescent="0.3">
      <c r="A417" s="120" t="s">
        <v>19</v>
      </c>
      <c r="B417" s="16" t="s">
        <v>11</v>
      </c>
      <c r="C417" s="17" t="s">
        <v>243</v>
      </c>
      <c r="D417" s="17" t="s">
        <v>349</v>
      </c>
      <c r="E417" s="17" t="s">
        <v>14</v>
      </c>
    </row>
    <row r="418" spans="1:5" x14ac:dyDescent="0.3">
      <c r="A418" s="121"/>
      <c r="B418" s="20" t="s">
        <v>15</v>
      </c>
      <c r="C418" s="21">
        <v>8.524150332673841E-3</v>
      </c>
      <c r="D418" s="21">
        <v>3.5502336791936262E-2</v>
      </c>
      <c r="E418" s="22"/>
    </row>
    <row r="419" spans="1:5" x14ac:dyDescent="0.3">
      <c r="A419" s="120" t="s">
        <v>22</v>
      </c>
      <c r="B419" s="16" t="s">
        <v>11</v>
      </c>
      <c r="C419" s="17" t="s">
        <v>176</v>
      </c>
      <c r="D419" s="17" t="s">
        <v>111</v>
      </c>
      <c r="E419" s="17" t="s">
        <v>14</v>
      </c>
    </row>
    <row r="420" spans="1:5" x14ac:dyDescent="0.3">
      <c r="A420" s="121"/>
      <c r="B420" s="20" t="s">
        <v>15</v>
      </c>
      <c r="C420" s="21">
        <v>0.44704777872965362</v>
      </c>
      <c r="D420" s="21">
        <v>0.14538954911026725</v>
      </c>
      <c r="E420" s="22"/>
    </row>
    <row r="421" spans="1:5" ht="35.25" customHeight="1" x14ac:dyDescent="0.3">
      <c r="A421" s="87" t="s">
        <v>25</v>
      </c>
      <c r="B421" s="87"/>
      <c r="C421" s="87"/>
      <c r="D421" s="87"/>
      <c r="E421" s="87"/>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43431</v>
      </c>
      <c r="C430" s="24">
        <v>45258</v>
      </c>
      <c r="D430" s="25">
        <v>0.14396893059821056</v>
      </c>
      <c r="E430" s="32">
        <v>4</v>
      </c>
    </row>
    <row r="431" spans="1:5" x14ac:dyDescent="0.3">
      <c r="A431" s="31" t="s">
        <v>37</v>
      </c>
      <c r="B431" s="24">
        <v>43403</v>
      </c>
      <c r="C431" s="24">
        <v>45230</v>
      </c>
      <c r="D431" s="25">
        <v>0.14474001781979773</v>
      </c>
      <c r="E431" s="32">
        <v>4</v>
      </c>
    </row>
    <row r="432" spans="1:5" x14ac:dyDescent="0.3">
      <c r="A432" s="23" t="s">
        <v>38</v>
      </c>
      <c r="B432" s="24">
        <v>43368</v>
      </c>
      <c r="C432" s="24">
        <v>45195</v>
      </c>
      <c r="D432" s="25">
        <v>0.1456267178322451</v>
      </c>
      <c r="E432" s="32">
        <v>4</v>
      </c>
    </row>
    <row r="433" spans="1:5" x14ac:dyDescent="0.3">
      <c r="A433" s="23" t="s">
        <v>39</v>
      </c>
      <c r="B433" s="24">
        <v>43340</v>
      </c>
      <c r="C433" s="24">
        <v>45167</v>
      </c>
      <c r="D433" s="25">
        <v>0.14564489950298751</v>
      </c>
      <c r="E433" s="32">
        <v>4</v>
      </c>
    </row>
    <row r="434" spans="1:5" x14ac:dyDescent="0.3">
      <c r="A434" s="23" t="s">
        <v>40</v>
      </c>
      <c r="B434" s="24">
        <v>43305</v>
      </c>
      <c r="C434" s="24">
        <v>45132</v>
      </c>
      <c r="D434" s="25">
        <v>0.14569091792394684</v>
      </c>
      <c r="E434" s="32">
        <v>4</v>
      </c>
    </row>
    <row r="436" spans="1:5" x14ac:dyDescent="0.3">
      <c r="A436" s="92" t="s">
        <v>189</v>
      </c>
      <c r="B436" s="93"/>
      <c r="C436" s="93"/>
      <c r="D436" s="93"/>
      <c r="E436" s="93"/>
    </row>
    <row r="437" spans="1:5" ht="15" customHeight="1" x14ac:dyDescent="0.3">
      <c r="A437" s="1" t="s">
        <v>128</v>
      </c>
      <c r="B437" s="2"/>
      <c r="C437" s="94" t="s">
        <v>3</v>
      </c>
      <c r="D437" s="94" t="s">
        <v>129</v>
      </c>
      <c r="E437" s="94"/>
    </row>
    <row r="438" spans="1:5" x14ac:dyDescent="0.3">
      <c r="A438" s="3" t="s">
        <v>5</v>
      </c>
      <c r="B438" s="4"/>
      <c r="C438" s="95"/>
      <c r="D438" s="95"/>
      <c r="E438" s="95"/>
    </row>
    <row r="439" spans="1:5" x14ac:dyDescent="0.3">
      <c r="A439" s="6" t="s">
        <v>6</v>
      </c>
      <c r="B439" s="7"/>
      <c r="C439" s="96"/>
      <c r="D439" s="96"/>
      <c r="E439" s="96"/>
    </row>
    <row r="440" spans="1:5" x14ac:dyDescent="0.3">
      <c r="A440" s="120" t="s">
        <v>7</v>
      </c>
      <c r="B440" s="9" t="s">
        <v>130</v>
      </c>
      <c r="C440" s="10"/>
      <c r="D440" s="11"/>
      <c r="E440" s="11"/>
    </row>
    <row r="441" spans="1:5" x14ac:dyDescent="0.3">
      <c r="A441" s="121"/>
      <c r="B441" s="13" t="s">
        <v>9</v>
      </c>
      <c r="C441" s="14"/>
      <c r="D441" s="15"/>
      <c r="E441" s="15"/>
    </row>
    <row r="442" spans="1:5" x14ac:dyDescent="0.3">
      <c r="A442" s="120" t="s">
        <v>10</v>
      </c>
      <c r="B442" s="16" t="s">
        <v>11</v>
      </c>
      <c r="C442" s="17" t="s">
        <v>586</v>
      </c>
      <c r="D442" s="18" t="s">
        <v>558</v>
      </c>
      <c r="E442" s="17" t="s">
        <v>14</v>
      </c>
    </row>
    <row r="443" spans="1:5" x14ac:dyDescent="0.3">
      <c r="A443" s="121"/>
      <c r="B443" s="20" t="s">
        <v>15</v>
      </c>
      <c r="C443" s="21">
        <v>-0.50965588525999628</v>
      </c>
      <c r="D443" s="21">
        <v>-0.24177446634825084</v>
      </c>
      <c r="E443" s="22"/>
    </row>
    <row r="444" spans="1:5" x14ac:dyDescent="0.3">
      <c r="A444" s="120" t="s">
        <v>16</v>
      </c>
      <c r="B444" s="16" t="s">
        <v>11</v>
      </c>
      <c r="C444" s="17" t="s">
        <v>145</v>
      </c>
      <c r="D444" s="17" t="s">
        <v>183</v>
      </c>
      <c r="E444" s="17" t="s">
        <v>14</v>
      </c>
    </row>
    <row r="445" spans="1:5" x14ac:dyDescent="0.3">
      <c r="A445" s="121"/>
      <c r="B445" s="20" t="s">
        <v>15</v>
      </c>
      <c r="C445" s="21">
        <v>-0.18910846568725681</v>
      </c>
      <c r="D445" s="21">
        <v>-0.12340681636825479</v>
      </c>
      <c r="E445" s="22"/>
    </row>
    <row r="446" spans="1:5" x14ac:dyDescent="0.3">
      <c r="A446" s="120" t="s">
        <v>19</v>
      </c>
      <c r="B446" s="16" t="s">
        <v>11</v>
      </c>
      <c r="C446" s="17" t="s">
        <v>467</v>
      </c>
      <c r="D446" s="17" t="s">
        <v>587</v>
      </c>
      <c r="E446" s="17" t="s">
        <v>14</v>
      </c>
    </row>
    <row r="447" spans="1:5" x14ac:dyDescent="0.3">
      <c r="A447" s="121"/>
      <c r="B447" s="20" t="s">
        <v>15</v>
      </c>
      <c r="C447" s="21">
        <v>-6.9963279913071941E-2</v>
      </c>
      <c r="D447" s="21">
        <v>-1.8580588733173142E-2</v>
      </c>
      <c r="E447" s="22"/>
    </row>
    <row r="448" spans="1:5" x14ac:dyDescent="0.3">
      <c r="A448" s="120" t="s">
        <v>22</v>
      </c>
      <c r="B448" s="16" t="s">
        <v>11</v>
      </c>
      <c r="C448" s="17" t="s">
        <v>186</v>
      </c>
      <c r="D448" s="17" t="s">
        <v>187</v>
      </c>
      <c r="E448" s="17" t="s">
        <v>14</v>
      </c>
    </row>
    <row r="449" spans="1:5" x14ac:dyDescent="0.3">
      <c r="A449" s="121"/>
      <c r="B449" s="20" t="s">
        <v>15</v>
      </c>
      <c r="C449" s="21">
        <v>0.13534558449906609</v>
      </c>
      <c r="D449" s="21">
        <v>7.8925779700995236E-2</v>
      </c>
      <c r="E449" s="22"/>
    </row>
    <row r="450" spans="1:5" ht="34.5" customHeight="1" x14ac:dyDescent="0.3">
      <c r="A450" s="87" t="s">
        <v>25</v>
      </c>
      <c r="B450" s="87"/>
      <c r="C450" s="87"/>
      <c r="D450" s="87"/>
      <c r="E450" s="87"/>
    </row>
    <row r="451" spans="1:5" x14ac:dyDescent="0.3">
      <c r="A451" s="5" t="s">
        <v>26</v>
      </c>
    </row>
    <row r="452" spans="1:5" x14ac:dyDescent="0.3">
      <c r="A452" s="5" t="s">
        <v>138</v>
      </c>
    </row>
    <row r="453" spans="1:5" x14ac:dyDescent="0.3">
      <c r="A453" s="5" t="s">
        <v>588</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43438</v>
      </c>
      <c r="C459" s="24">
        <v>45258</v>
      </c>
      <c r="D459" s="25">
        <v>8.0676744009043164E-2</v>
      </c>
      <c r="E459" s="32">
        <v>3</v>
      </c>
    </row>
    <row r="460" spans="1:5" x14ac:dyDescent="0.3">
      <c r="A460" s="31" t="s">
        <v>37</v>
      </c>
      <c r="B460" s="24">
        <v>43410</v>
      </c>
      <c r="C460" s="24">
        <v>45230</v>
      </c>
      <c r="D460" s="25">
        <v>8.1176658773550223E-2</v>
      </c>
      <c r="E460" s="32">
        <v>3</v>
      </c>
    </row>
    <row r="461" spans="1:5" x14ac:dyDescent="0.3">
      <c r="A461" s="23" t="s">
        <v>38</v>
      </c>
      <c r="B461" s="24">
        <v>43368</v>
      </c>
      <c r="C461" s="24">
        <v>45188</v>
      </c>
      <c r="D461" s="25">
        <v>8.1666187932058612E-2</v>
      </c>
      <c r="E461" s="32">
        <v>3</v>
      </c>
    </row>
    <row r="462" spans="1:5" x14ac:dyDescent="0.3">
      <c r="A462" s="23" t="s">
        <v>39</v>
      </c>
      <c r="B462" s="24">
        <v>43340</v>
      </c>
      <c r="C462" s="24">
        <v>45160</v>
      </c>
      <c r="D462" s="25">
        <v>8.1907861243472588E-2</v>
      </c>
      <c r="E462" s="32">
        <v>3</v>
      </c>
    </row>
    <row r="463" spans="1:5" x14ac:dyDescent="0.3">
      <c r="A463" s="23" t="s">
        <v>40</v>
      </c>
      <c r="B463" s="24">
        <v>43312</v>
      </c>
      <c r="C463" s="24">
        <v>45132</v>
      </c>
      <c r="D463" s="25">
        <v>8.2000404473365124E-2</v>
      </c>
      <c r="E463" s="32">
        <v>3</v>
      </c>
    </row>
    <row r="465" spans="1:5" x14ac:dyDescent="0.3">
      <c r="A465" s="92" t="s">
        <v>200</v>
      </c>
      <c r="B465" s="93"/>
      <c r="C465" s="93"/>
      <c r="D465" s="93"/>
      <c r="E465" s="93"/>
    </row>
    <row r="466" spans="1:5" ht="15" customHeight="1" x14ac:dyDescent="0.3">
      <c r="A466" s="1" t="s">
        <v>74</v>
      </c>
      <c r="B466" s="2"/>
      <c r="C466" s="94" t="s">
        <v>3</v>
      </c>
      <c r="D466" s="94" t="s">
        <v>75</v>
      </c>
      <c r="E466" s="94"/>
    </row>
    <row r="467" spans="1:5" x14ac:dyDescent="0.3">
      <c r="A467" s="3" t="s">
        <v>5</v>
      </c>
      <c r="B467" s="4"/>
      <c r="C467" s="95"/>
      <c r="D467" s="95"/>
      <c r="E467" s="95"/>
    </row>
    <row r="468" spans="1:5" x14ac:dyDescent="0.3">
      <c r="A468" s="6" t="s">
        <v>6</v>
      </c>
      <c r="B468" s="7"/>
      <c r="C468" s="96"/>
      <c r="D468" s="96"/>
      <c r="E468" s="96"/>
    </row>
    <row r="469" spans="1:5" x14ac:dyDescent="0.3">
      <c r="A469" s="120" t="s">
        <v>7</v>
      </c>
      <c r="B469" s="9" t="s">
        <v>76</v>
      </c>
      <c r="C469" s="10"/>
      <c r="D469" s="11"/>
      <c r="E469" s="11"/>
    </row>
    <row r="470" spans="1:5" x14ac:dyDescent="0.3">
      <c r="A470" s="121"/>
      <c r="B470" s="13" t="s">
        <v>9</v>
      </c>
      <c r="C470" s="14"/>
      <c r="D470" s="15"/>
      <c r="E470" s="15"/>
    </row>
    <row r="471" spans="1:5" x14ac:dyDescent="0.3">
      <c r="A471" s="120" t="s">
        <v>10</v>
      </c>
      <c r="B471" s="16" t="s">
        <v>11</v>
      </c>
      <c r="C471" s="17" t="s">
        <v>560</v>
      </c>
      <c r="D471" s="18" t="s">
        <v>589</v>
      </c>
      <c r="E471" s="17" t="s">
        <v>14</v>
      </c>
    </row>
    <row r="472" spans="1:5" x14ac:dyDescent="0.3">
      <c r="A472" s="121"/>
      <c r="B472" s="20" t="s">
        <v>15</v>
      </c>
      <c r="C472" s="21">
        <v>-0.66722041504794105</v>
      </c>
      <c r="D472" s="21">
        <v>-0.2153758029375058</v>
      </c>
      <c r="E472" s="22"/>
    </row>
    <row r="473" spans="1:5" x14ac:dyDescent="0.3">
      <c r="A473" s="120" t="s">
        <v>16</v>
      </c>
      <c r="B473" s="16" t="s">
        <v>11</v>
      </c>
      <c r="C473" s="17" t="s">
        <v>192</v>
      </c>
      <c r="D473" s="17" t="s">
        <v>193</v>
      </c>
      <c r="E473" s="17" t="s">
        <v>14</v>
      </c>
    </row>
    <row r="474" spans="1:5" x14ac:dyDescent="0.3">
      <c r="A474" s="121"/>
      <c r="B474" s="20" t="s">
        <v>15</v>
      </c>
      <c r="C474" s="21">
        <v>-0.2302506228329777</v>
      </c>
      <c r="D474" s="21">
        <v>-4.5361930729109767E-2</v>
      </c>
      <c r="E474" s="22"/>
    </row>
    <row r="475" spans="1:5" x14ac:dyDescent="0.3">
      <c r="A475" s="120" t="s">
        <v>19</v>
      </c>
      <c r="B475" s="16" t="s">
        <v>11</v>
      </c>
      <c r="C475" s="17" t="s">
        <v>470</v>
      </c>
      <c r="D475" s="17" t="s">
        <v>590</v>
      </c>
      <c r="E475" s="17" t="s">
        <v>14</v>
      </c>
    </row>
    <row r="476" spans="1:5" x14ac:dyDescent="0.3">
      <c r="A476" s="121"/>
      <c r="B476" s="20" t="s">
        <v>15</v>
      </c>
      <c r="C476" s="21">
        <v>-7.473868510790127E-2</v>
      </c>
      <c r="D476" s="21">
        <v>-9.0109814029197821E-3</v>
      </c>
      <c r="E476" s="22"/>
    </row>
    <row r="477" spans="1:5" x14ac:dyDescent="0.3">
      <c r="A477" s="120" t="s">
        <v>22</v>
      </c>
      <c r="B477" s="16" t="s">
        <v>11</v>
      </c>
      <c r="C477" s="17" t="s">
        <v>196</v>
      </c>
      <c r="D477" s="17" t="s">
        <v>241</v>
      </c>
      <c r="E477" s="17" t="s">
        <v>14</v>
      </c>
    </row>
    <row r="478" spans="1:5" x14ac:dyDescent="0.3">
      <c r="A478" s="121"/>
      <c r="B478" s="20" t="s">
        <v>15</v>
      </c>
      <c r="C478" s="21">
        <v>0.13851284703993083</v>
      </c>
      <c r="D478" s="21">
        <v>2.550628945097122E-2</v>
      </c>
      <c r="E478" s="22"/>
    </row>
    <row r="479" spans="1:5" ht="33.75" customHeight="1" x14ac:dyDescent="0.3">
      <c r="A479" s="87" t="s">
        <v>25</v>
      </c>
      <c r="B479" s="87"/>
      <c r="C479" s="87"/>
      <c r="D479" s="87"/>
      <c r="E479" s="87"/>
    </row>
    <row r="480" spans="1:5" x14ac:dyDescent="0.3">
      <c r="A480" s="5" t="s">
        <v>26</v>
      </c>
    </row>
    <row r="481" spans="1:5" x14ac:dyDescent="0.3">
      <c r="A481" s="5" t="s">
        <v>198</v>
      </c>
    </row>
    <row r="482" spans="1:5" x14ac:dyDescent="0.3">
      <c r="A482" s="5" t="s">
        <v>513</v>
      </c>
    </row>
    <row r="483" spans="1:5" x14ac:dyDescent="0.3">
      <c r="A483" s="5" t="s">
        <v>563</v>
      </c>
    </row>
    <row r="484" spans="1:5" ht="24" customHeight="1" x14ac:dyDescent="0.3">
      <c r="A484" s="108" t="s">
        <v>30</v>
      </c>
      <c r="B484" s="108"/>
      <c r="C484" s="108"/>
      <c r="D484" s="108"/>
      <c r="E484" s="108"/>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43431</v>
      </c>
      <c r="C488" s="24">
        <v>45251</v>
      </c>
      <c r="D488" s="25">
        <v>0.10658992743142262</v>
      </c>
      <c r="E488" s="32">
        <v>3</v>
      </c>
    </row>
    <row r="489" spans="1:5" x14ac:dyDescent="0.3">
      <c r="A489" s="31" t="s">
        <v>37</v>
      </c>
      <c r="B489" s="24">
        <v>43403</v>
      </c>
      <c r="C489" s="24">
        <v>45223</v>
      </c>
      <c r="D489" s="25">
        <v>0.1066865146335774</v>
      </c>
      <c r="E489" s="32">
        <v>3</v>
      </c>
    </row>
    <row r="490" spans="1:5" x14ac:dyDescent="0.3">
      <c r="A490" s="23" t="s">
        <v>38</v>
      </c>
      <c r="B490" s="24">
        <v>43375</v>
      </c>
      <c r="C490" s="24">
        <v>45195</v>
      </c>
      <c r="D490" s="25">
        <v>0.10739312450539056</v>
      </c>
      <c r="E490" s="32">
        <v>3</v>
      </c>
    </row>
    <row r="491" spans="1:5" x14ac:dyDescent="0.3">
      <c r="A491" s="23" t="s">
        <v>39</v>
      </c>
      <c r="B491" s="24">
        <v>43347</v>
      </c>
      <c r="C491" s="24">
        <v>45167</v>
      </c>
      <c r="D491" s="25">
        <v>0.10738795063226469</v>
      </c>
      <c r="E491" s="32">
        <v>3</v>
      </c>
    </row>
    <row r="492" spans="1:5" x14ac:dyDescent="0.3">
      <c r="A492" s="23" t="s">
        <v>40</v>
      </c>
      <c r="B492" s="24">
        <v>43305</v>
      </c>
      <c r="C492" s="24">
        <v>45125</v>
      </c>
      <c r="D492" s="25">
        <v>0.10735751424277337</v>
      </c>
      <c r="E492" s="32">
        <v>3</v>
      </c>
    </row>
    <row r="494" spans="1:5" x14ac:dyDescent="0.3">
      <c r="A494" s="92" t="s">
        <v>210</v>
      </c>
      <c r="B494" s="93"/>
      <c r="C494" s="93"/>
      <c r="D494" s="93"/>
      <c r="E494" s="93"/>
    </row>
    <row r="495" spans="1:5" ht="15" customHeight="1" x14ac:dyDescent="0.3">
      <c r="A495" s="1" t="s">
        <v>128</v>
      </c>
      <c r="B495" s="2"/>
      <c r="C495" s="94" t="s">
        <v>3</v>
      </c>
      <c r="D495" s="94" t="s">
        <v>129</v>
      </c>
      <c r="E495" s="94"/>
    </row>
    <row r="496" spans="1:5" x14ac:dyDescent="0.3">
      <c r="A496" s="3" t="s">
        <v>5</v>
      </c>
      <c r="B496" s="4"/>
      <c r="C496" s="95"/>
      <c r="D496" s="95"/>
      <c r="E496" s="95"/>
    </row>
    <row r="497" spans="1:5" x14ac:dyDescent="0.3">
      <c r="A497" s="6" t="s">
        <v>6</v>
      </c>
      <c r="B497" s="7"/>
      <c r="C497" s="96"/>
      <c r="D497" s="96"/>
      <c r="E497" s="96"/>
    </row>
    <row r="498" spans="1:5" x14ac:dyDescent="0.3">
      <c r="A498" s="120" t="s">
        <v>7</v>
      </c>
      <c r="B498" s="9" t="s">
        <v>130</v>
      </c>
      <c r="C498" s="10"/>
      <c r="D498" s="11"/>
      <c r="E498" s="11"/>
    </row>
    <row r="499" spans="1:5" x14ac:dyDescent="0.3">
      <c r="A499" s="121"/>
      <c r="B499" s="13" t="s">
        <v>9</v>
      </c>
      <c r="C499" s="14"/>
      <c r="D499" s="15"/>
      <c r="E499" s="15"/>
    </row>
    <row r="500" spans="1:5" x14ac:dyDescent="0.3">
      <c r="A500" s="120" t="s">
        <v>10</v>
      </c>
      <c r="B500" s="16" t="s">
        <v>11</v>
      </c>
      <c r="C500" s="17" t="s">
        <v>564</v>
      </c>
      <c r="D500" s="18" t="s">
        <v>322</v>
      </c>
      <c r="E500" s="17" t="s">
        <v>14</v>
      </c>
    </row>
    <row r="501" spans="1:5" x14ac:dyDescent="0.3">
      <c r="A501" s="121"/>
      <c r="B501" s="20" t="s">
        <v>15</v>
      </c>
      <c r="C501" s="21">
        <v>-0.69031024320931456</v>
      </c>
      <c r="D501" s="21">
        <v>-0.33321293070839242</v>
      </c>
      <c r="E501" s="22"/>
    </row>
    <row r="502" spans="1:5" x14ac:dyDescent="0.3">
      <c r="A502" s="120" t="s">
        <v>16</v>
      </c>
      <c r="B502" s="16" t="s">
        <v>11</v>
      </c>
      <c r="C502" s="17" t="s">
        <v>203</v>
      </c>
      <c r="D502" s="17" t="s">
        <v>204</v>
      </c>
      <c r="E502" s="17" t="s">
        <v>14</v>
      </c>
    </row>
    <row r="503" spans="1:5" x14ac:dyDescent="0.3">
      <c r="A503" s="121"/>
      <c r="B503" s="20" t="s">
        <v>15</v>
      </c>
      <c r="C503" s="21">
        <v>-0.20013817001491374</v>
      </c>
      <c r="D503" s="21">
        <v>-0.11919569528335516</v>
      </c>
      <c r="E503" s="22"/>
    </row>
    <row r="504" spans="1:5" x14ac:dyDescent="0.3">
      <c r="A504" s="120" t="s">
        <v>19</v>
      </c>
      <c r="B504" s="16" t="s">
        <v>11</v>
      </c>
      <c r="C504" s="17" t="s">
        <v>491</v>
      </c>
      <c r="D504" s="17" t="s">
        <v>46</v>
      </c>
      <c r="E504" s="17" t="s">
        <v>14</v>
      </c>
    </row>
    <row r="505" spans="1:5" x14ac:dyDescent="0.3">
      <c r="A505" s="121"/>
      <c r="B505" s="20" t="s">
        <v>15</v>
      </c>
      <c r="C505" s="21">
        <v>-3.1433199440431214E-2</v>
      </c>
      <c r="D505" s="21">
        <v>-1.5229178554284628E-3</v>
      </c>
      <c r="E505" s="22"/>
    </row>
    <row r="506" spans="1:5" x14ac:dyDescent="0.3">
      <c r="A506" s="120" t="s">
        <v>22</v>
      </c>
      <c r="B506" s="16" t="s">
        <v>11</v>
      </c>
      <c r="C506" s="17" t="s">
        <v>207</v>
      </c>
      <c r="D506" s="17" t="s">
        <v>208</v>
      </c>
      <c r="E506" s="17" t="s">
        <v>14</v>
      </c>
    </row>
    <row r="507" spans="1:5" x14ac:dyDescent="0.3">
      <c r="A507" s="121"/>
      <c r="B507" s="20" t="s">
        <v>15</v>
      </c>
      <c r="C507" s="21">
        <v>0.20995207085178436</v>
      </c>
      <c r="D507" s="21">
        <v>0.11067518871954518</v>
      </c>
      <c r="E507" s="22"/>
    </row>
    <row r="508" spans="1:5" ht="35.25" customHeight="1" x14ac:dyDescent="0.3">
      <c r="A508" s="87" t="s">
        <v>25</v>
      </c>
      <c r="B508" s="87"/>
      <c r="C508" s="87"/>
      <c r="D508" s="87"/>
      <c r="E508" s="87"/>
    </row>
    <row r="509" spans="1:5" x14ac:dyDescent="0.3">
      <c r="A509" s="5" t="s">
        <v>26</v>
      </c>
    </row>
    <row r="510" spans="1:5" x14ac:dyDescent="0.3">
      <c r="A510" s="5" t="s">
        <v>138</v>
      </c>
    </row>
    <row r="511" spans="1:5" x14ac:dyDescent="0.3">
      <c r="A511" s="5" t="s">
        <v>139</v>
      </c>
    </row>
    <row r="512" spans="1:5" x14ac:dyDescent="0.3">
      <c r="A512" s="5" t="s">
        <v>140</v>
      </c>
    </row>
    <row r="513" spans="1:5" ht="22.5" customHeight="1" x14ac:dyDescent="0.3">
      <c r="A513" s="108" t="s">
        <v>30</v>
      </c>
      <c r="B513" s="108"/>
      <c r="C513" s="108"/>
      <c r="D513" s="108"/>
      <c r="E513" s="108"/>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43431</v>
      </c>
      <c r="C517" s="24">
        <v>45258</v>
      </c>
      <c r="D517" s="25">
        <v>0.10016105959673521</v>
      </c>
      <c r="E517" s="32">
        <v>3</v>
      </c>
    </row>
    <row r="518" spans="1:5" x14ac:dyDescent="0.3">
      <c r="A518" s="31" t="s">
        <v>37</v>
      </c>
      <c r="B518" s="24">
        <v>43403</v>
      </c>
      <c r="C518" s="24">
        <v>45230</v>
      </c>
      <c r="D518" s="25">
        <v>0.10034526100053898</v>
      </c>
      <c r="E518" s="32">
        <v>3</v>
      </c>
    </row>
    <row r="519" spans="1:5" x14ac:dyDescent="0.3">
      <c r="A519" s="39" t="s">
        <v>38</v>
      </c>
      <c r="B519" s="24">
        <v>43368</v>
      </c>
      <c r="C519" s="24">
        <v>45195</v>
      </c>
      <c r="D519" s="25">
        <v>0.1004917027957493</v>
      </c>
      <c r="E519" s="32">
        <v>3</v>
      </c>
    </row>
    <row r="520" spans="1:5" x14ac:dyDescent="0.3">
      <c r="A520" s="39" t="s">
        <v>39</v>
      </c>
      <c r="B520" s="24">
        <v>43340</v>
      </c>
      <c r="C520" s="24">
        <v>45167</v>
      </c>
      <c r="D520" s="25">
        <v>0.10060528712539239</v>
      </c>
      <c r="E520" s="32">
        <v>3</v>
      </c>
    </row>
    <row r="521" spans="1:5" x14ac:dyDescent="0.3">
      <c r="A521" s="39" t="s">
        <v>40</v>
      </c>
      <c r="B521" s="24">
        <v>43305</v>
      </c>
      <c r="C521" s="24">
        <v>45132</v>
      </c>
      <c r="D521" s="25">
        <v>0.10066574852626831</v>
      </c>
      <c r="E521" s="32">
        <v>3</v>
      </c>
    </row>
    <row r="523" spans="1:5" x14ac:dyDescent="0.3">
      <c r="A523" s="92" t="s">
        <v>218</v>
      </c>
      <c r="B523" s="93"/>
      <c r="C523" s="93"/>
      <c r="D523" s="93"/>
      <c r="E523" s="93"/>
    </row>
    <row r="524" spans="1:5" ht="15" customHeight="1"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120" t="s">
        <v>7</v>
      </c>
      <c r="B527" s="9" t="s">
        <v>8</v>
      </c>
      <c r="C527" s="10"/>
      <c r="D527" s="11"/>
      <c r="E527" s="11"/>
    </row>
    <row r="528" spans="1:5" x14ac:dyDescent="0.3">
      <c r="A528" s="121"/>
      <c r="B528" s="13" t="s">
        <v>9</v>
      </c>
      <c r="C528" s="14"/>
      <c r="D528" s="15"/>
      <c r="E528" s="15"/>
    </row>
    <row r="529" spans="1:5" x14ac:dyDescent="0.3">
      <c r="A529" s="120" t="s">
        <v>10</v>
      </c>
      <c r="B529" s="16" t="s">
        <v>11</v>
      </c>
      <c r="C529" s="17" t="s">
        <v>541</v>
      </c>
      <c r="D529" s="18" t="s">
        <v>591</v>
      </c>
      <c r="E529" s="17" t="s">
        <v>14</v>
      </c>
    </row>
    <row r="530" spans="1:5" x14ac:dyDescent="0.3">
      <c r="A530" s="121"/>
      <c r="B530" s="20" t="s">
        <v>15</v>
      </c>
      <c r="C530" s="21">
        <v>-0.71080499671621045</v>
      </c>
      <c r="D530" s="21">
        <v>-0.30593137670903914</v>
      </c>
      <c r="E530" s="22"/>
    </row>
    <row r="531" spans="1:5" x14ac:dyDescent="0.3">
      <c r="A531" s="120" t="s">
        <v>16</v>
      </c>
      <c r="B531" s="16" t="s">
        <v>11</v>
      </c>
      <c r="C531" s="17" t="s">
        <v>212</v>
      </c>
      <c r="D531" s="17" t="s">
        <v>67</v>
      </c>
      <c r="E531" s="17" t="s">
        <v>14</v>
      </c>
    </row>
    <row r="532" spans="1:5" x14ac:dyDescent="0.3">
      <c r="A532" s="121"/>
      <c r="B532" s="20" t="s">
        <v>15</v>
      </c>
      <c r="C532" s="21">
        <v>-0.26271415852244484</v>
      </c>
      <c r="D532" s="21">
        <v>-9.3293505898621731E-2</v>
      </c>
      <c r="E532" s="22"/>
    </row>
    <row r="533" spans="1:5" x14ac:dyDescent="0.3">
      <c r="A533" s="120" t="s">
        <v>19</v>
      </c>
      <c r="B533" s="16" t="s">
        <v>11</v>
      </c>
      <c r="C533" s="17" t="s">
        <v>68</v>
      </c>
      <c r="D533" s="17" t="s">
        <v>214</v>
      </c>
      <c r="E533" s="17" t="s">
        <v>14</v>
      </c>
    </row>
    <row r="534" spans="1:5" x14ac:dyDescent="0.3">
      <c r="A534" s="121"/>
      <c r="B534" s="20" t="s">
        <v>15</v>
      </c>
      <c r="C534" s="21">
        <v>-5.1917009868154174E-2</v>
      </c>
      <c r="D534" s="21">
        <v>3.817374559420994E-3</v>
      </c>
      <c r="E534" s="22"/>
    </row>
    <row r="535" spans="1:5" x14ac:dyDescent="0.3">
      <c r="A535" s="120" t="s">
        <v>22</v>
      </c>
      <c r="B535" s="16" t="s">
        <v>11</v>
      </c>
      <c r="C535" s="17" t="s">
        <v>215</v>
      </c>
      <c r="D535" s="17" t="s">
        <v>381</v>
      </c>
      <c r="E535" s="17" t="s">
        <v>14</v>
      </c>
    </row>
    <row r="536" spans="1:5" x14ac:dyDescent="0.3">
      <c r="A536" s="121"/>
      <c r="B536" s="20" t="s">
        <v>15</v>
      </c>
      <c r="C536" s="21">
        <v>0.33839617486338791</v>
      </c>
      <c r="D536" s="21">
        <v>9.7158471247186462E-2</v>
      </c>
      <c r="E536" s="22"/>
    </row>
    <row r="537" spans="1:5" ht="35.25" customHeight="1" x14ac:dyDescent="0.3">
      <c r="A537" s="87" t="s">
        <v>25</v>
      </c>
      <c r="B537" s="87"/>
      <c r="C537" s="87"/>
      <c r="D537" s="87"/>
      <c r="E537" s="87"/>
    </row>
    <row r="538" spans="1:5" x14ac:dyDescent="0.3">
      <c r="A538" s="5" t="s">
        <v>26</v>
      </c>
    </row>
    <row r="539" spans="1:5" x14ac:dyDescent="0.3">
      <c r="A539" s="5" t="s">
        <v>49</v>
      </c>
    </row>
    <row r="540" spans="1:5" x14ac:dyDescent="0.3">
      <c r="A540" s="5" t="s">
        <v>217</v>
      </c>
    </row>
    <row r="541" spans="1:5" x14ac:dyDescent="0.3">
      <c r="A541" s="5" t="s">
        <v>333</v>
      </c>
    </row>
    <row r="542" spans="1:5" ht="25.5" customHeight="1" x14ac:dyDescent="0.3">
      <c r="A542" s="108" t="s">
        <v>30</v>
      </c>
      <c r="B542" s="108"/>
      <c r="C542" s="108"/>
      <c r="D542" s="108"/>
      <c r="E542" s="108"/>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43431</v>
      </c>
      <c r="C546" s="24">
        <v>45258</v>
      </c>
      <c r="D546" s="25">
        <v>0.12136871692850749</v>
      </c>
      <c r="E546" s="32">
        <v>4</v>
      </c>
    </row>
    <row r="547" spans="1:5" x14ac:dyDescent="0.3">
      <c r="A547" s="31" t="s">
        <v>37</v>
      </c>
      <c r="B547" s="24">
        <v>43403</v>
      </c>
      <c r="C547" s="24">
        <v>45230</v>
      </c>
      <c r="D547" s="25">
        <v>0.12199563680115831</v>
      </c>
      <c r="E547" s="32">
        <v>4</v>
      </c>
    </row>
    <row r="548" spans="1:5" x14ac:dyDescent="0.3">
      <c r="A548" s="23" t="s">
        <v>38</v>
      </c>
      <c r="B548" s="24">
        <v>43368</v>
      </c>
      <c r="C548" s="24">
        <v>45195</v>
      </c>
      <c r="D548" s="25">
        <v>0.12237104416259108</v>
      </c>
      <c r="E548" s="32">
        <v>4</v>
      </c>
    </row>
    <row r="549" spans="1:5" x14ac:dyDescent="0.3">
      <c r="A549" s="23" t="s">
        <v>39</v>
      </c>
      <c r="B549" s="24">
        <v>43340</v>
      </c>
      <c r="C549" s="24">
        <v>45167</v>
      </c>
      <c r="D549" s="25">
        <v>0.12239633391896317</v>
      </c>
      <c r="E549" s="32">
        <v>4</v>
      </c>
    </row>
    <row r="550" spans="1:5" x14ac:dyDescent="0.3">
      <c r="A550" s="23" t="s">
        <v>40</v>
      </c>
      <c r="B550" s="24">
        <v>43305</v>
      </c>
      <c r="C550" s="24">
        <v>45132</v>
      </c>
      <c r="D550" s="25">
        <v>0.1224062506989937</v>
      </c>
      <c r="E550" s="32">
        <v>4</v>
      </c>
    </row>
    <row r="552" spans="1:5" x14ac:dyDescent="0.3">
      <c r="A552" s="92" t="s">
        <v>226</v>
      </c>
      <c r="B552" s="93"/>
      <c r="C552" s="93"/>
      <c r="D552" s="93"/>
      <c r="E552" s="93"/>
    </row>
    <row r="553" spans="1:5" ht="15" customHeight="1"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120" t="s">
        <v>7</v>
      </c>
      <c r="B556" s="9" t="s">
        <v>8</v>
      </c>
      <c r="C556" s="10"/>
      <c r="D556" s="11"/>
      <c r="E556" s="11"/>
    </row>
    <row r="557" spans="1:5" x14ac:dyDescent="0.3">
      <c r="A557" s="121"/>
      <c r="B557" s="13" t="s">
        <v>9</v>
      </c>
      <c r="C557" s="14"/>
      <c r="D557" s="15"/>
      <c r="E557" s="15"/>
    </row>
    <row r="558" spans="1:5" x14ac:dyDescent="0.3">
      <c r="A558" s="120" t="s">
        <v>10</v>
      </c>
      <c r="B558" s="16" t="s">
        <v>11</v>
      </c>
      <c r="C558" s="17" t="s">
        <v>53</v>
      </c>
      <c r="D558" s="18" t="s">
        <v>592</v>
      </c>
      <c r="E558" s="17" t="s">
        <v>14</v>
      </c>
    </row>
    <row r="559" spans="1:5" x14ac:dyDescent="0.3">
      <c r="A559" s="121"/>
      <c r="B559" s="20" t="s">
        <v>15</v>
      </c>
      <c r="C559" s="21">
        <v>-0.67708081388327324</v>
      </c>
      <c r="D559" s="21">
        <v>-0.27728307754934234</v>
      </c>
      <c r="E559" s="22"/>
    </row>
    <row r="560" spans="1:5" x14ac:dyDescent="0.3">
      <c r="A560" s="120" t="s">
        <v>16</v>
      </c>
      <c r="B560" s="16" t="s">
        <v>11</v>
      </c>
      <c r="C560" s="17" t="s">
        <v>220</v>
      </c>
      <c r="D560" s="17" t="s">
        <v>221</v>
      </c>
      <c r="E560" s="17" t="s">
        <v>14</v>
      </c>
    </row>
    <row r="561" spans="1:5" x14ac:dyDescent="0.3">
      <c r="A561" s="121"/>
      <c r="B561" s="20" t="s">
        <v>15</v>
      </c>
      <c r="C561" s="21">
        <v>-0.23958107328332368</v>
      </c>
      <c r="D561" s="21">
        <v>-8.0824743882405459E-2</v>
      </c>
      <c r="E561" s="22"/>
    </row>
    <row r="562" spans="1:5" x14ac:dyDescent="0.3">
      <c r="A562" s="120" t="s">
        <v>19</v>
      </c>
      <c r="B562" s="16" t="s">
        <v>11</v>
      </c>
      <c r="C562" s="17" t="s">
        <v>56</v>
      </c>
      <c r="D562" s="17" t="s">
        <v>46</v>
      </c>
      <c r="E562" s="17" t="s">
        <v>14</v>
      </c>
    </row>
    <row r="563" spans="1:5" x14ac:dyDescent="0.3">
      <c r="A563" s="121"/>
      <c r="B563" s="20" t="s">
        <v>15</v>
      </c>
      <c r="C563" s="21">
        <v>-5.59393348407764E-2</v>
      </c>
      <c r="D563" s="21">
        <v>-1.1670431437685869E-3</v>
      </c>
      <c r="E563" s="22"/>
    </row>
    <row r="564" spans="1:5" x14ac:dyDescent="0.3">
      <c r="A564" s="120" t="s">
        <v>22</v>
      </c>
      <c r="B564" s="16" t="s">
        <v>11</v>
      </c>
      <c r="C564" s="17" t="s">
        <v>224</v>
      </c>
      <c r="D564" s="17" t="s">
        <v>384</v>
      </c>
      <c r="E564" s="17" t="s">
        <v>14</v>
      </c>
    </row>
    <row r="565" spans="1:5" x14ac:dyDescent="0.3">
      <c r="A565" s="121"/>
      <c r="B565" s="20" t="s">
        <v>15</v>
      </c>
      <c r="C565" s="21">
        <v>0.23331363872982802</v>
      </c>
      <c r="D565" s="21">
        <v>7.3007586560153381E-2</v>
      </c>
      <c r="E565" s="22"/>
    </row>
    <row r="566" spans="1:5" ht="36" customHeight="1" x14ac:dyDescent="0.3">
      <c r="A566" s="87" t="s">
        <v>25</v>
      </c>
      <c r="B566" s="87"/>
      <c r="C566" s="87"/>
      <c r="D566" s="87"/>
      <c r="E566" s="87"/>
    </row>
    <row r="567" spans="1:5" x14ac:dyDescent="0.3">
      <c r="A567" s="5" t="s">
        <v>26</v>
      </c>
    </row>
    <row r="568" spans="1:5" x14ac:dyDescent="0.3">
      <c r="A568" s="5" t="s">
        <v>49</v>
      </c>
    </row>
    <row r="569" spans="1:5" x14ac:dyDescent="0.3">
      <c r="A569" s="5" t="s">
        <v>338</v>
      </c>
    </row>
    <row r="570" spans="1:5" x14ac:dyDescent="0.3">
      <c r="A570" s="5" t="s">
        <v>333</v>
      </c>
    </row>
    <row r="571" spans="1:5" ht="24" customHeight="1" x14ac:dyDescent="0.3">
      <c r="A571" s="108" t="s">
        <v>30</v>
      </c>
      <c r="B571" s="108"/>
      <c r="C571" s="108"/>
      <c r="D571" s="108"/>
      <c r="E571" s="10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43431</v>
      </c>
      <c r="C575" s="24">
        <v>45258</v>
      </c>
      <c r="D575" s="25">
        <v>0.10067591274345328</v>
      </c>
      <c r="E575" s="32">
        <v>3</v>
      </c>
    </row>
    <row r="576" spans="1:5" x14ac:dyDescent="0.3">
      <c r="A576" s="31" t="s">
        <v>37</v>
      </c>
      <c r="B576" s="24">
        <v>43403</v>
      </c>
      <c r="C576" s="24">
        <v>45230</v>
      </c>
      <c r="D576" s="25">
        <v>0.10094085699244322</v>
      </c>
      <c r="E576" s="32">
        <v>3</v>
      </c>
    </row>
    <row r="577" spans="1:5" x14ac:dyDescent="0.3">
      <c r="A577" s="23" t="s">
        <v>38</v>
      </c>
      <c r="B577" s="24">
        <v>43368</v>
      </c>
      <c r="C577" s="24">
        <v>45195</v>
      </c>
      <c r="D577" s="25">
        <v>0.10107431627027054</v>
      </c>
      <c r="E577" s="32">
        <v>3</v>
      </c>
    </row>
    <row r="578" spans="1:5" x14ac:dyDescent="0.3">
      <c r="A578" s="23" t="s">
        <v>39</v>
      </c>
      <c r="B578" s="24">
        <v>43340</v>
      </c>
      <c r="C578" s="24">
        <v>45167</v>
      </c>
      <c r="D578" s="25">
        <v>0.10121809774028885</v>
      </c>
      <c r="E578" s="32">
        <v>3</v>
      </c>
    </row>
    <row r="579" spans="1:5" x14ac:dyDescent="0.3">
      <c r="A579" s="23" t="s">
        <v>40</v>
      </c>
      <c r="B579" s="24">
        <v>43305</v>
      </c>
      <c r="C579" s="24">
        <v>45132</v>
      </c>
      <c r="D579" s="25">
        <v>0.10132423463217109</v>
      </c>
      <c r="E579" s="32">
        <v>3</v>
      </c>
    </row>
  </sheetData>
  <mergeCells count="252">
    <mergeCell ref="A1:E1"/>
    <mergeCell ref="C2:C4"/>
    <mergeCell ref="D2:D4"/>
    <mergeCell ref="E2:E4"/>
    <mergeCell ref="A22:E22"/>
    <mergeCell ref="A7:A8"/>
    <mergeCell ref="A9:A10"/>
    <mergeCell ref="A11:A12"/>
    <mergeCell ref="A13:A14"/>
    <mergeCell ref="A5:A6"/>
    <mergeCell ref="A15:E15"/>
    <mergeCell ref="A20:E20"/>
    <mergeCell ref="A21:E21"/>
    <mergeCell ref="A30:E30"/>
    <mergeCell ref="C31:C33"/>
    <mergeCell ref="D31:D33"/>
    <mergeCell ref="E31:E33"/>
    <mergeCell ref="A51:E51"/>
    <mergeCell ref="A38:A39"/>
    <mergeCell ref="A40:A41"/>
    <mergeCell ref="A42:A43"/>
    <mergeCell ref="A44:E44"/>
    <mergeCell ref="A34:A35"/>
    <mergeCell ref="A36:A37"/>
    <mergeCell ref="A50:E50"/>
    <mergeCell ref="A131:E131"/>
    <mergeCell ref="A137:E137"/>
    <mergeCell ref="A88:E88"/>
    <mergeCell ref="C89:C91"/>
    <mergeCell ref="D89:D91"/>
    <mergeCell ref="E89:E91"/>
    <mergeCell ref="A109:E109"/>
    <mergeCell ref="A100:A101"/>
    <mergeCell ref="A98:A99"/>
    <mergeCell ref="A96:A97"/>
    <mergeCell ref="A94:A95"/>
    <mergeCell ref="A92:A93"/>
    <mergeCell ref="A129:A130"/>
    <mergeCell ref="A127:A128"/>
    <mergeCell ref="A125:A126"/>
    <mergeCell ref="A123:A124"/>
    <mergeCell ref="A121:A122"/>
    <mergeCell ref="D350:D352"/>
    <mergeCell ref="E350:E352"/>
    <mergeCell ref="A252:E252"/>
    <mergeCell ref="A204:E204"/>
    <mergeCell ref="C205:C207"/>
    <mergeCell ref="D205:D207"/>
    <mergeCell ref="E205:E207"/>
    <mergeCell ref="A225:E225"/>
    <mergeCell ref="A218:E218"/>
    <mergeCell ref="A224:E224"/>
    <mergeCell ref="A216:A217"/>
    <mergeCell ref="A214:A215"/>
    <mergeCell ref="A210:A211"/>
    <mergeCell ref="A208:A209"/>
    <mergeCell ref="A245:A246"/>
    <mergeCell ref="A243:A244"/>
    <mergeCell ref="A241:A242"/>
    <mergeCell ref="A239:A240"/>
    <mergeCell ref="A237:A238"/>
    <mergeCell ref="A233:E233"/>
    <mergeCell ref="C234:C236"/>
    <mergeCell ref="D234:D236"/>
    <mergeCell ref="E234:E236"/>
    <mergeCell ref="A270:A271"/>
    <mergeCell ref="A465:E465"/>
    <mergeCell ref="C466:C468"/>
    <mergeCell ref="D466:D468"/>
    <mergeCell ref="E466:E468"/>
    <mergeCell ref="A368:E368"/>
    <mergeCell ref="A369:E369"/>
    <mergeCell ref="A320:E320"/>
    <mergeCell ref="C321:C323"/>
    <mergeCell ref="D321:D323"/>
    <mergeCell ref="E321:E323"/>
    <mergeCell ref="A341:E341"/>
    <mergeCell ref="A334:E334"/>
    <mergeCell ref="A339:E339"/>
    <mergeCell ref="A340:E340"/>
    <mergeCell ref="A332:A333"/>
    <mergeCell ref="A326:A327"/>
    <mergeCell ref="A324:A325"/>
    <mergeCell ref="A361:A362"/>
    <mergeCell ref="A359:A360"/>
    <mergeCell ref="A357:A358"/>
    <mergeCell ref="A355:A356"/>
    <mergeCell ref="A353:A354"/>
    <mergeCell ref="A349:E349"/>
    <mergeCell ref="C350:C352"/>
    <mergeCell ref="A533:A534"/>
    <mergeCell ref="A531:A532"/>
    <mergeCell ref="A485:E485"/>
    <mergeCell ref="A479:E479"/>
    <mergeCell ref="A484:E484"/>
    <mergeCell ref="A508:E508"/>
    <mergeCell ref="A513:E513"/>
    <mergeCell ref="A506:A507"/>
    <mergeCell ref="A504:A505"/>
    <mergeCell ref="A502:A503"/>
    <mergeCell ref="A500:A501"/>
    <mergeCell ref="A498:A499"/>
    <mergeCell ref="A486:E486"/>
    <mergeCell ref="A494:E494"/>
    <mergeCell ref="C495:C497"/>
    <mergeCell ref="D495:D497"/>
    <mergeCell ref="E495:E497"/>
    <mergeCell ref="A515:E515"/>
    <mergeCell ref="A514:E514"/>
    <mergeCell ref="A573:E573"/>
    <mergeCell ref="A566:E566"/>
    <mergeCell ref="A571:E571"/>
    <mergeCell ref="A572:E572"/>
    <mergeCell ref="A564:A565"/>
    <mergeCell ref="A523:E523"/>
    <mergeCell ref="C524:C526"/>
    <mergeCell ref="D524:D526"/>
    <mergeCell ref="E524:E526"/>
    <mergeCell ref="A544:E544"/>
    <mergeCell ref="A537:E537"/>
    <mergeCell ref="A542:E542"/>
    <mergeCell ref="A543:E543"/>
    <mergeCell ref="A552:E552"/>
    <mergeCell ref="C553:C555"/>
    <mergeCell ref="D553:D555"/>
    <mergeCell ref="E553:E555"/>
    <mergeCell ref="A529:A530"/>
    <mergeCell ref="A527:A528"/>
    <mergeCell ref="A562:A563"/>
    <mergeCell ref="A560:A561"/>
    <mergeCell ref="A558:A559"/>
    <mergeCell ref="A556:A557"/>
    <mergeCell ref="A535:A536"/>
    <mergeCell ref="A59:E59"/>
    <mergeCell ref="C60:C62"/>
    <mergeCell ref="D60:D62"/>
    <mergeCell ref="E60:E62"/>
    <mergeCell ref="A80:E80"/>
    <mergeCell ref="A63:A64"/>
    <mergeCell ref="A146:E146"/>
    <mergeCell ref="C147:C149"/>
    <mergeCell ref="D147:D149"/>
    <mergeCell ref="E147:E149"/>
    <mergeCell ref="A73:E73"/>
    <mergeCell ref="A79:E79"/>
    <mergeCell ref="A102:E102"/>
    <mergeCell ref="A107:E107"/>
    <mergeCell ref="A108:E108"/>
    <mergeCell ref="A71:A72"/>
    <mergeCell ref="A69:A70"/>
    <mergeCell ref="A67:A68"/>
    <mergeCell ref="A65:A66"/>
    <mergeCell ref="A117:E117"/>
    <mergeCell ref="C118:C120"/>
    <mergeCell ref="D118:D120"/>
    <mergeCell ref="E118:E120"/>
    <mergeCell ref="A138:E138"/>
    <mergeCell ref="A167:E167"/>
    <mergeCell ref="A160:E160"/>
    <mergeCell ref="A165:E165"/>
    <mergeCell ref="A156:A157"/>
    <mergeCell ref="A154:A155"/>
    <mergeCell ref="A152:A153"/>
    <mergeCell ref="A150:A151"/>
    <mergeCell ref="A196:E196"/>
    <mergeCell ref="A189:E189"/>
    <mergeCell ref="A194:E194"/>
    <mergeCell ref="A195:E195"/>
    <mergeCell ref="A166:E166"/>
    <mergeCell ref="A158:A159"/>
    <mergeCell ref="A266:A267"/>
    <mergeCell ref="A175:E175"/>
    <mergeCell ref="C176:C178"/>
    <mergeCell ref="D176:D178"/>
    <mergeCell ref="E176:E178"/>
    <mergeCell ref="A187:A188"/>
    <mergeCell ref="A185:A186"/>
    <mergeCell ref="A183:A184"/>
    <mergeCell ref="A181:A182"/>
    <mergeCell ref="A179:A180"/>
    <mergeCell ref="A303:A304"/>
    <mergeCell ref="A301:A302"/>
    <mergeCell ref="A299:A300"/>
    <mergeCell ref="A297:A298"/>
    <mergeCell ref="A295:A296"/>
    <mergeCell ref="A212:A213"/>
    <mergeCell ref="A291:E291"/>
    <mergeCell ref="C292:C294"/>
    <mergeCell ref="D292:D294"/>
    <mergeCell ref="E292:E294"/>
    <mergeCell ref="A262:E262"/>
    <mergeCell ref="C263:C265"/>
    <mergeCell ref="D263:D265"/>
    <mergeCell ref="E263:E265"/>
    <mergeCell ref="A283:E283"/>
    <mergeCell ref="A282:E282"/>
    <mergeCell ref="A276:E276"/>
    <mergeCell ref="A281:E281"/>
    <mergeCell ref="A254:E254"/>
    <mergeCell ref="A247:E247"/>
    <mergeCell ref="A253:E253"/>
    <mergeCell ref="A274:A275"/>
    <mergeCell ref="A272:A273"/>
    <mergeCell ref="A268:A269"/>
    <mergeCell ref="A312:E312"/>
    <mergeCell ref="A311:E311"/>
    <mergeCell ref="A305:E305"/>
    <mergeCell ref="A384:A385"/>
    <mergeCell ref="A382:A383"/>
    <mergeCell ref="A419:A420"/>
    <mergeCell ref="A417:A418"/>
    <mergeCell ref="A415:A416"/>
    <mergeCell ref="A413:A414"/>
    <mergeCell ref="A411:A412"/>
    <mergeCell ref="A330:A331"/>
    <mergeCell ref="A328:A329"/>
    <mergeCell ref="A407:E407"/>
    <mergeCell ref="C408:C410"/>
    <mergeCell ref="D408:D410"/>
    <mergeCell ref="E408:E410"/>
    <mergeCell ref="A378:E378"/>
    <mergeCell ref="C379:C381"/>
    <mergeCell ref="D379:D381"/>
    <mergeCell ref="E379:E381"/>
    <mergeCell ref="A399:E399"/>
    <mergeCell ref="A392:E392"/>
    <mergeCell ref="A398:E398"/>
    <mergeCell ref="A390:A391"/>
    <mergeCell ref="A388:A389"/>
    <mergeCell ref="A370:E370"/>
    <mergeCell ref="A363:E363"/>
    <mergeCell ref="A444:A445"/>
    <mergeCell ref="A442:A443"/>
    <mergeCell ref="A440:A441"/>
    <mergeCell ref="A477:A478"/>
    <mergeCell ref="A475:A476"/>
    <mergeCell ref="A473:A474"/>
    <mergeCell ref="A471:A472"/>
    <mergeCell ref="A469:A470"/>
    <mergeCell ref="A386:A387"/>
    <mergeCell ref="A428:E428"/>
    <mergeCell ref="A421:E421"/>
    <mergeCell ref="A427:E427"/>
    <mergeCell ref="A436:E436"/>
    <mergeCell ref="C437:C439"/>
    <mergeCell ref="D437:D439"/>
    <mergeCell ref="E437:E439"/>
    <mergeCell ref="A457:E457"/>
    <mergeCell ref="A450:E450"/>
    <mergeCell ref="A456:E456"/>
    <mergeCell ref="A448:A449"/>
    <mergeCell ref="A446:A44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0B4A2-184A-4B70-9698-1C519A381582}">
  <dimension ref="A1:E579"/>
  <sheetViews>
    <sheetView topLeftCell="A571" workbookViewId="0">
      <selection activeCell="A552" sqref="A552:E552"/>
    </sheetView>
  </sheetViews>
  <sheetFormatPr baseColWidth="10" defaultRowHeight="14.4" x14ac:dyDescent="0.3"/>
  <cols>
    <col min="2" max="2" width="49.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120" t="s">
        <v>10</v>
      </c>
      <c r="B7" s="16" t="s">
        <v>11</v>
      </c>
      <c r="C7" s="17" t="s">
        <v>593</v>
      </c>
      <c r="D7" s="18" t="s">
        <v>594</v>
      </c>
      <c r="E7" s="17" t="s">
        <v>14</v>
      </c>
    </row>
    <row r="8" spans="1:5" x14ac:dyDescent="0.3">
      <c r="A8" s="121"/>
      <c r="B8" s="20" t="s">
        <v>15</v>
      </c>
      <c r="C8" s="21">
        <v>-0.48758167054488599</v>
      </c>
      <c r="D8" s="21">
        <v>-0.1814848272758679</v>
      </c>
      <c r="E8" s="22"/>
    </row>
    <row r="9" spans="1:5" x14ac:dyDescent="0.3">
      <c r="A9" s="120" t="s">
        <v>16</v>
      </c>
      <c r="B9" s="16" t="s">
        <v>11</v>
      </c>
      <c r="C9" s="17" t="s">
        <v>17</v>
      </c>
      <c r="D9" s="17" t="s">
        <v>227</v>
      </c>
      <c r="E9" s="17" t="s">
        <v>14</v>
      </c>
    </row>
    <row r="10" spans="1:5" x14ac:dyDescent="0.3">
      <c r="A10" s="121"/>
      <c r="B10" s="20" t="s">
        <v>15</v>
      </c>
      <c r="C10" s="21">
        <v>-0.17081007141479332</v>
      </c>
      <c r="D10" s="21">
        <v>-4.6291311522888012E-2</v>
      </c>
      <c r="E10" s="22"/>
    </row>
    <row r="11" spans="1:5" x14ac:dyDescent="0.3">
      <c r="A11" s="120" t="s">
        <v>19</v>
      </c>
      <c r="B11" s="16" t="s">
        <v>11</v>
      </c>
      <c r="C11" s="17" t="s">
        <v>68</v>
      </c>
      <c r="D11" s="17" t="s">
        <v>251</v>
      </c>
      <c r="E11" s="17" t="s">
        <v>14</v>
      </c>
    </row>
    <row r="12" spans="1:5" x14ac:dyDescent="0.3">
      <c r="A12" s="121"/>
      <c r="B12" s="20" t="s">
        <v>15</v>
      </c>
      <c r="C12" s="21">
        <v>-5.1855382703874575E-2</v>
      </c>
      <c r="D12" s="21">
        <v>2.6115016391399237E-3</v>
      </c>
      <c r="E12" s="22"/>
    </row>
    <row r="13" spans="1:5" x14ac:dyDescent="0.3">
      <c r="A13" s="120" t="s">
        <v>22</v>
      </c>
      <c r="B13" s="16" t="s">
        <v>11</v>
      </c>
      <c r="C13" s="17" t="s">
        <v>23</v>
      </c>
      <c r="D13" s="17" t="s">
        <v>24</v>
      </c>
      <c r="E13" s="17" t="s">
        <v>14</v>
      </c>
    </row>
    <row r="14" spans="1:5" x14ac:dyDescent="0.3">
      <c r="A14" s="121"/>
      <c r="B14" s="20" t="s">
        <v>15</v>
      </c>
      <c r="C14" s="21">
        <v>0.11098701768095109</v>
      </c>
      <c r="D14" s="21">
        <v>3.3841123997990996E-2</v>
      </c>
      <c r="E14" s="22"/>
    </row>
    <row r="15" spans="1:5" ht="38.25" customHeight="1" x14ac:dyDescent="0.3">
      <c r="A15" s="87" t="s">
        <v>25</v>
      </c>
      <c r="B15" s="87"/>
      <c r="C15" s="87"/>
      <c r="D15" s="87"/>
      <c r="E15" s="87"/>
    </row>
    <row r="16" spans="1:5" x14ac:dyDescent="0.3">
      <c r="A16" s="5" t="s">
        <v>26</v>
      </c>
    </row>
    <row r="17" spans="1:5" x14ac:dyDescent="0.3">
      <c r="A17" s="5" t="s">
        <v>49</v>
      </c>
    </row>
    <row r="18" spans="1:5" x14ac:dyDescent="0.3">
      <c r="A18" s="5" t="s">
        <v>267</v>
      </c>
    </row>
    <row r="19" spans="1:5" x14ac:dyDescent="0.3">
      <c r="A19" s="5" t="s">
        <v>29</v>
      </c>
    </row>
    <row r="20" spans="1:5" x14ac:dyDescent="0.3">
      <c r="A20" s="108" t="s">
        <v>30</v>
      </c>
      <c r="B20" s="108"/>
      <c r="C20" s="108"/>
      <c r="D20" s="108"/>
      <c r="E20" s="108"/>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43823</v>
      </c>
      <c r="C24" s="24">
        <v>45287</v>
      </c>
      <c r="D24" s="25">
        <v>7.4697802102793601E-2</v>
      </c>
      <c r="E24" s="32">
        <v>3</v>
      </c>
    </row>
    <row r="25" spans="1:5" x14ac:dyDescent="0.3">
      <c r="A25" s="31" t="s">
        <v>37</v>
      </c>
      <c r="B25" s="24">
        <v>43795</v>
      </c>
      <c r="C25" s="24">
        <v>45258</v>
      </c>
      <c r="D25" s="25">
        <v>7.4734885137407531E-2</v>
      </c>
      <c r="E25" s="32">
        <v>3</v>
      </c>
    </row>
    <row r="26" spans="1:5" x14ac:dyDescent="0.3">
      <c r="A26" s="23" t="s">
        <v>38</v>
      </c>
      <c r="B26" s="24">
        <v>43767</v>
      </c>
      <c r="C26" s="24">
        <v>45230</v>
      </c>
      <c r="D26" s="25">
        <v>7.4637173533426984E-2</v>
      </c>
      <c r="E26" s="32">
        <v>3</v>
      </c>
    </row>
    <row r="27" spans="1:5" x14ac:dyDescent="0.3">
      <c r="A27" s="23" t="s">
        <v>39</v>
      </c>
      <c r="B27" s="24">
        <v>43732</v>
      </c>
      <c r="C27" s="24">
        <v>45195</v>
      </c>
      <c r="D27" s="25">
        <v>7.5046056234134878E-2</v>
      </c>
      <c r="E27" s="32">
        <v>3</v>
      </c>
    </row>
    <row r="28" spans="1:5" x14ac:dyDescent="0.3">
      <c r="A28" s="23" t="s">
        <v>40</v>
      </c>
      <c r="B28" s="24">
        <v>43704</v>
      </c>
      <c r="C28" s="24">
        <v>45167</v>
      </c>
      <c r="D28" s="25">
        <v>7.5097907716029533E-2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120" t="s">
        <v>10</v>
      </c>
      <c r="B36" s="16" t="s">
        <v>11</v>
      </c>
      <c r="C36" s="17" t="s">
        <v>595</v>
      </c>
      <c r="D36" s="18" t="s">
        <v>408</v>
      </c>
      <c r="E36" s="17" t="s">
        <v>14</v>
      </c>
    </row>
    <row r="37" spans="1:5" x14ac:dyDescent="0.3">
      <c r="A37" s="121"/>
      <c r="B37" s="20" t="s">
        <v>15</v>
      </c>
      <c r="C37" s="21">
        <v>-0.71211559631128729</v>
      </c>
      <c r="D37" s="21">
        <v>-0.30451292590652679</v>
      </c>
      <c r="E37" s="22"/>
    </row>
    <row r="38" spans="1:5" x14ac:dyDescent="0.3">
      <c r="A38" s="120" t="s">
        <v>16</v>
      </c>
      <c r="B38" s="16" t="s">
        <v>11</v>
      </c>
      <c r="C38" s="17" t="s">
        <v>43</v>
      </c>
      <c r="D38" s="17" t="s">
        <v>44</v>
      </c>
      <c r="E38" s="17" t="s">
        <v>14</v>
      </c>
    </row>
    <row r="39" spans="1:5" x14ac:dyDescent="0.3">
      <c r="A39" s="121"/>
      <c r="B39" s="20" t="s">
        <v>15</v>
      </c>
      <c r="C39" s="21">
        <v>-0.2368179688415134</v>
      </c>
      <c r="D39" s="21">
        <v>-0.10035389916003834</v>
      </c>
      <c r="E39" s="22"/>
    </row>
    <row r="40" spans="1:5" x14ac:dyDescent="0.3">
      <c r="A40" s="120" t="s">
        <v>19</v>
      </c>
      <c r="B40" s="16" t="s">
        <v>11</v>
      </c>
      <c r="C40" s="17" t="s">
        <v>415</v>
      </c>
      <c r="D40" s="17" t="s">
        <v>332</v>
      </c>
      <c r="E40" s="17" t="s">
        <v>14</v>
      </c>
    </row>
    <row r="41" spans="1:5" x14ac:dyDescent="0.3">
      <c r="A41" s="121"/>
      <c r="B41" s="20" t="s">
        <v>15</v>
      </c>
      <c r="C41" s="21">
        <v>-4.9309110445060478E-2</v>
      </c>
      <c r="D41" s="21">
        <v>-4.0056087495966564E-3</v>
      </c>
      <c r="E41" s="22"/>
    </row>
    <row r="42" spans="1:5" ht="15" customHeight="1" x14ac:dyDescent="0.3">
      <c r="A42" s="120" t="s">
        <v>22</v>
      </c>
      <c r="B42" s="16" t="s">
        <v>11</v>
      </c>
      <c r="C42" s="17" t="s">
        <v>47</v>
      </c>
      <c r="D42" s="17" t="s">
        <v>386</v>
      </c>
      <c r="E42" s="17" t="s">
        <v>14</v>
      </c>
    </row>
    <row r="43" spans="1:5" x14ac:dyDescent="0.3">
      <c r="A43" s="121"/>
      <c r="B43" s="20" t="s">
        <v>15</v>
      </c>
      <c r="C43" s="21">
        <v>0.24686012108449584</v>
      </c>
      <c r="D43" s="21">
        <v>7.8413893966054804E-2</v>
      </c>
      <c r="E43" s="22"/>
    </row>
    <row r="44" spans="1:5" ht="38.2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43461</v>
      </c>
      <c r="C53" s="24">
        <v>45287</v>
      </c>
      <c r="D53" s="25">
        <v>0.1141598239252533</v>
      </c>
      <c r="E53" s="32">
        <v>3</v>
      </c>
    </row>
    <row r="54" spans="1:5" x14ac:dyDescent="0.3">
      <c r="A54" s="31" t="s">
        <v>37</v>
      </c>
      <c r="B54" s="24">
        <v>43431</v>
      </c>
      <c r="C54" s="24">
        <v>45258</v>
      </c>
      <c r="D54" s="25">
        <v>0.11555836480623825</v>
      </c>
      <c r="E54" s="32">
        <v>3</v>
      </c>
    </row>
    <row r="55" spans="1:5" x14ac:dyDescent="0.3">
      <c r="A55" s="23" t="s">
        <v>38</v>
      </c>
      <c r="B55" s="24">
        <v>43403</v>
      </c>
      <c r="C55" s="24">
        <v>45230</v>
      </c>
      <c r="D55" s="25">
        <v>0.11664302471191799</v>
      </c>
      <c r="E55" s="32">
        <v>3</v>
      </c>
    </row>
    <row r="56" spans="1:5" x14ac:dyDescent="0.3">
      <c r="A56" s="23" t="s">
        <v>39</v>
      </c>
      <c r="B56" s="24">
        <v>43368</v>
      </c>
      <c r="C56" s="24">
        <v>45195</v>
      </c>
      <c r="D56" s="25">
        <v>0.11734905405888625</v>
      </c>
      <c r="E56" s="32">
        <v>3</v>
      </c>
    </row>
    <row r="57" spans="1:5" x14ac:dyDescent="0.3">
      <c r="A57" s="23" t="s">
        <v>40</v>
      </c>
      <c r="B57" s="24">
        <v>43340</v>
      </c>
      <c r="C57" s="24">
        <v>45167</v>
      </c>
      <c r="D57" s="25">
        <v>0.11750765708116896</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120" t="s">
        <v>10</v>
      </c>
      <c r="B65" s="16" t="s">
        <v>11</v>
      </c>
      <c r="C65" s="17" t="s">
        <v>584</v>
      </c>
      <c r="D65" s="18" t="s">
        <v>566</v>
      </c>
      <c r="E65" s="17" t="s">
        <v>14</v>
      </c>
    </row>
    <row r="66" spans="1:5" x14ac:dyDescent="0.3">
      <c r="A66" s="121"/>
      <c r="B66" s="20" t="s">
        <v>15</v>
      </c>
      <c r="C66" s="21">
        <v>-0.73088734643169495</v>
      </c>
      <c r="D66" s="21">
        <v>-0.31463249336299004</v>
      </c>
      <c r="E66" s="22"/>
    </row>
    <row r="67" spans="1:5" x14ac:dyDescent="0.3">
      <c r="A67" s="120" t="s">
        <v>16</v>
      </c>
      <c r="B67" s="16" t="s">
        <v>11</v>
      </c>
      <c r="C67" s="17" t="s">
        <v>54</v>
      </c>
      <c r="D67" s="17" t="s">
        <v>55</v>
      </c>
      <c r="E67" s="17" t="s">
        <v>14</v>
      </c>
    </row>
    <row r="68" spans="1:5" x14ac:dyDescent="0.3">
      <c r="A68" s="121"/>
      <c r="B68" s="20" t="s">
        <v>15</v>
      </c>
      <c r="C68" s="21">
        <v>-0.26436082210035372</v>
      </c>
      <c r="D68" s="21">
        <v>-8.9988529727498157E-2</v>
      </c>
      <c r="E68" s="22"/>
    </row>
    <row r="69" spans="1:5" x14ac:dyDescent="0.3">
      <c r="A69" s="120" t="s">
        <v>19</v>
      </c>
      <c r="B69" s="16" t="s">
        <v>11</v>
      </c>
      <c r="C69" s="17" t="s">
        <v>567</v>
      </c>
      <c r="D69" s="17" t="s">
        <v>439</v>
      </c>
      <c r="E69" s="17" t="s">
        <v>14</v>
      </c>
    </row>
    <row r="70" spans="1:5" x14ac:dyDescent="0.3">
      <c r="A70" s="121"/>
      <c r="B70" s="20" t="s">
        <v>15</v>
      </c>
      <c r="C70" s="21">
        <v>-6.5818480731106188E-2</v>
      </c>
      <c r="D70" s="21">
        <v>4.99769406771855E-3</v>
      </c>
      <c r="E70" s="22"/>
    </row>
    <row r="71" spans="1:5" x14ac:dyDescent="0.3">
      <c r="A71" s="120" t="s">
        <v>22</v>
      </c>
      <c r="B71" s="16" t="s">
        <v>11</v>
      </c>
      <c r="C71" s="17" t="s">
        <v>57</v>
      </c>
      <c r="D71" s="17" t="s">
        <v>335</v>
      </c>
      <c r="E71" s="17" t="s">
        <v>14</v>
      </c>
    </row>
    <row r="72" spans="1:5" x14ac:dyDescent="0.3">
      <c r="A72" s="121"/>
      <c r="B72" s="20" t="s">
        <v>15</v>
      </c>
      <c r="C72" s="21">
        <v>0.20672817384674036</v>
      </c>
      <c r="D72" s="21">
        <v>6.858003677855895E-2</v>
      </c>
      <c r="E72" s="22"/>
    </row>
    <row r="73" spans="1:5" ht="38.25" customHeight="1" x14ac:dyDescent="0.3">
      <c r="A73" s="87" t="s">
        <v>25</v>
      </c>
      <c r="B73" s="87"/>
      <c r="C73" s="87"/>
      <c r="D73" s="87"/>
      <c r="E73" s="87"/>
    </row>
    <row r="74" spans="1:5" x14ac:dyDescent="0.3">
      <c r="A74" s="5" t="s">
        <v>26</v>
      </c>
    </row>
    <row r="75" spans="1:5" x14ac:dyDescent="0.3">
      <c r="A75" s="5" t="s">
        <v>49</v>
      </c>
    </row>
    <row r="76" spans="1:5" x14ac:dyDescent="0.3">
      <c r="A76" s="5" t="s">
        <v>474</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43461</v>
      </c>
      <c r="C82" s="24">
        <v>45287</v>
      </c>
      <c r="D82" s="25">
        <v>0.1127000026578555</v>
      </c>
      <c r="E82" s="32">
        <v>3</v>
      </c>
    </row>
    <row r="83" spans="1:5" x14ac:dyDescent="0.3">
      <c r="A83" s="31" t="s">
        <v>37</v>
      </c>
      <c r="B83" s="24">
        <v>43431</v>
      </c>
      <c r="C83" s="24">
        <v>45258</v>
      </c>
      <c r="D83" s="25">
        <v>0.11333376084236027</v>
      </c>
      <c r="E83" s="32">
        <v>3</v>
      </c>
    </row>
    <row r="84" spans="1:5" x14ac:dyDescent="0.3">
      <c r="A84" s="23" t="s">
        <v>38</v>
      </c>
      <c r="B84" s="24">
        <v>43403</v>
      </c>
      <c r="C84" s="24">
        <v>45230</v>
      </c>
      <c r="D84" s="25">
        <v>0.11371147001696909</v>
      </c>
      <c r="E84" s="32">
        <v>3</v>
      </c>
    </row>
    <row r="85" spans="1:5" x14ac:dyDescent="0.3">
      <c r="A85" s="23" t="s">
        <v>39</v>
      </c>
      <c r="B85" s="24">
        <v>43368</v>
      </c>
      <c r="C85" s="24">
        <v>45195</v>
      </c>
      <c r="D85" s="25">
        <v>0.11407849272393653</v>
      </c>
      <c r="E85" s="32">
        <v>3</v>
      </c>
    </row>
    <row r="86" spans="1:5" x14ac:dyDescent="0.3">
      <c r="A86" s="23" t="s">
        <v>40</v>
      </c>
      <c r="B86" s="24">
        <v>43340</v>
      </c>
      <c r="C86" s="24">
        <v>45167</v>
      </c>
      <c r="D86" s="25">
        <v>0.11413537809126126</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120" t="s">
        <v>10</v>
      </c>
      <c r="B94" s="16" t="s">
        <v>11</v>
      </c>
      <c r="C94" s="17" t="s">
        <v>596</v>
      </c>
      <c r="D94" s="18" t="s">
        <v>542</v>
      </c>
      <c r="E94" s="17" t="s">
        <v>14</v>
      </c>
    </row>
    <row r="95" spans="1:5" x14ac:dyDescent="0.3">
      <c r="A95" s="121"/>
      <c r="B95" s="20" t="s">
        <v>15</v>
      </c>
      <c r="C95" s="21">
        <v>-0.71263936132414429</v>
      </c>
      <c r="D95" s="21">
        <v>-0.29956853874595424</v>
      </c>
      <c r="E95" s="22"/>
    </row>
    <row r="96" spans="1:5" x14ac:dyDescent="0.3">
      <c r="A96" s="120" t="s">
        <v>16</v>
      </c>
      <c r="B96" s="16" t="s">
        <v>11</v>
      </c>
      <c r="C96" s="17" t="s">
        <v>66</v>
      </c>
      <c r="D96" s="17" t="s">
        <v>67</v>
      </c>
      <c r="E96" s="17" t="s">
        <v>14</v>
      </c>
    </row>
    <row r="97" spans="1:5" x14ac:dyDescent="0.3">
      <c r="A97" s="121"/>
      <c r="B97" s="20" t="s">
        <v>15</v>
      </c>
      <c r="C97" s="21">
        <v>-0.24374975995272918</v>
      </c>
      <c r="D97" s="21">
        <v>-9.3622915536350937E-2</v>
      </c>
      <c r="E97" s="22"/>
    </row>
    <row r="98" spans="1:5" x14ac:dyDescent="0.3">
      <c r="A98" s="120" t="s">
        <v>19</v>
      </c>
      <c r="B98" s="16" t="s">
        <v>11</v>
      </c>
      <c r="C98" s="17" t="s">
        <v>282</v>
      </c>
      <c r="D98" s="17" t="s">
        <v>468</v>
      </c>
      <c r="E98" s="17" t="s">
        <v>14</v>
      </c>
    </row>
    <row r="99" spans="1:5" x14ac:dyDescent="0.3">
      <c r="A99" s="121"/>
      <c r="B99" s="20" t="s">
        <v>15</v>
      </c>
      <c r="C99" s="21">
        <v>-5.9557662142808665E-2</v>
      </c>
      <c r="D99" s="21">
        <v>-5.3810231506520312E-3</v>
      </c>
      <c r="E99" s="22"/>
    </row>
    <row r="100" spans="1:5" x14ac:dyDescent="0.3">
      <c r="A100" s="120" t="s">
        <v>22</v>
      </c>
      <c r="B100" s="16" t="s">
        <v>11</v>
      </c>
      <c r="C100" s="17" t="s">
        <v>70</v>
      </c>
      <c r="D100" s="17" t="s">
        <v>337</v>
      </c>
      <c r="E100" s="17" t="s">
        <v>14</v>
      </c>
    </row>
    <row r="101" spans="1:5" x14ac:dyDescent="0.3">
      <c r="A101" s="121"/>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568</v>
      </c>
    </row>
    <row r="106" spans="1:5" x14ac:dyDescent="0.3">
      <c r="A106" s="5" t="s">
        <v>333</v>
      </c>
    </row>
    <row r="107" spans="1:5" ht="24" customHeight="1" x14ac:dyDescent="0.3">
      <c r="A107" s="108" t="s">
        <v>30</v>
      </c>
      <c r="B107" s="108"/>
      <c r="C107" s="108"/>
      <c r="D107" s="108"/>
      <c r="E107" s="108"/>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43461</v>
      </c>
      <c r="C111" s="24">
        <v>45287</v>
      </c>
      <c r="D111" s="25">
        <v>0.10674291626071614</v>
      </c>
      <c r="E111" s="32">
        <v>3</v>
      </c>
    </row>
    <row r="112" spans="1:5" x14ac:dyDescent="0.3">
      <c r="A112" s="31" t="s">
        <v>37</v>
      </c>
      <c r="B112" s="24">
        <v>43431</v>
      </c>
      <c r="C112" s="24">
        <v>45258</v>
      </c>
      <c r="D112" s="25">
        <v>0.10723719499850012</v>
      </c>
      <c r="E112" s="32">
        <v>3</v>
      </c>
    </row>
    <row r="113" spans="1:5" x14ac:dyDescent="0.3">
      <c r="A113" s="23" t="s">
        <v>38</v>
      </c>
      <c r="B113" s="24">
        <v>43403</v>
      </c>
      <c r="C113" s="24">
        <v>45230</v>
      </c>
      <c r="D113" s="25">
        <v>0.10764258347487933</v>
      </c>
      <c r="E113" s="32">
        <v>3</v>
      </c>
    </row>
    <row r="114" spans="1:5" x14ac:dyDescent="0.3">
      <c r="A114" s="23" t="s">
        <v>39</v>
      </c>
      <c r="B114" s="24">
        <v>43368</v>
      </c>
      <c r="C114" s="24">
        <v>45195</v>
      </c>
      <c r="D114" s="25">
        <v>0.10822089746298685</v>
      </c>
      <c r="E114" s="32">
        <v>3</v>
      </c>
    </row>
    <row r="115" spans="1:5" x14ac:dyDescent="0.3">
      <c r="A115" s="23" t="s">
        <v>40</v>
      </c>
      <c r="B115" s="24">
        <v>43340</v>
      </c>
      <c r="C115" s="24">
        <v>45167</v>
      </c>
      <c r="D115" s="25">
        <v>0.10833189852432579</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120" t="s">
        <v>10</v>
      </c>
      <c r="B123" s="16" t="s">
        <v>11</v>
      </c>
      <c r="C123" s="17" t="s">
        <v>597</v>
      </c>
      <c r="D123" s="18" t="s">
        <v>78</v>
      </c>
      <c r="E123" s="17" t="s">
        <v>14</v>
      </c>
    </row>
    <row r="124" spans="1:5" x14ac:dyDescent="0.3">
      <c r="A124" s="121"/>
      <c r="B124" s="20" t="s">
        <v>15</v>
      </c>
      <c r="C124" s="21">
        <v>-0.69963379516541668</v>
      </c>
      <c r="D124" s="21">
        <v>-0.26223786624668988</v>
      </c>
      <c r="E124" s="22"/>
    </row>
    <row r="125" spans="1:5" x14ac:dyDescent="0.3">
      <c r="A125" s="120" t="s">
        <v>16</v>
      </c>
      <c r="B125" s="16" t="s">
        <v>11</v>
      </c>
      <c r="C125" s="17" t="s">
        <v>79</v>
      </c>
      <c r="D125" s="17" t="s">
        <v>80</v>
      </c>
      <c r="E125" s="17" t="s">
        <v>14</v>
      </c>
    </row>
    <row r="126" spans="1:5" x14ac:dyDescent="0.3">
      <c r="A126" s="121"/>
      <c r="B126" s="20" t="s">
        <v>15</v>
      </c>
      <c r="C126" s="21">
        <v>-0.30515803861267721</v>
      </c>
      <c r="D126" s="21">
        <v>-5.4651640399221102E-2</v>
      </c>
      <c r="E126" s="22"/>
    </row>
    <row r="127" spans="1:5" x14ac:dyDescent="0.3">
      <c r="A127" s="120" t="s">
        <v>19</v>
      </c>
      <c r="B127" s="16" t="s">
        <v>11</v>
      </c>
      <c r="C127" s="17" t="s">
        <v>69</v>
      </c>
      <c r="D127" s="17" t="s">
        <v>110</v>
      </c>
      <c r="E127" s="17" t="s">
        <v>14</v>
      </c>
    </row>
    <row r="128" spans="1:5" x14ac:dyDescent="0.3">
      <c r="A128" s="121"/>
      <c r="B128" s="20" t="s">
        <v>15</v>
      </c>
      <c r="C128" s="21">
        <v>-1.8362287920349663E-2</v>
      </c>
      <c r="D128" s="21">
        <v>2.4276242227602385E-2</v>
      </c>
      <c r="E128" s="22"/>
    </row>
    <row r="129" spans="1:5" x14ac:dyDescent="0.3">
      <c r="A129" s="120" t="s">
        <v>22</v>
      </c>
      <c r="B129" s="16" t="s">
        <v>11</v>
      </c>
      <c r="C129" s="17" t="s">
        <v>83</v>
      </c>
      <c r="D129" s="17" t="s">
        <v>598</v>
      </c>
      <c r="E129" s="17" t="s">
        <v>14</v>
      </c>
    </row>
    <row r="130" spans="1:5" x14ac:dyDescent="0.3">
      <c r="A130" s="121"/>
      <c r="B130" s="20" t="s">
        <v>15</v>
      </c>
      <c r="C130" s="21">
        <v>0.46830915457728883</v>
      </c>
      <c r="D130" s="21">
        <v>9.1185066388660641E-2</v>
      </c>
      <c r="E130" s="22"/>
    </row>
    <row r="131" spans="1:5" ht="36.75" customHeight="1" x14ac:dyDescent="0.3">
      <c r="A131" s="87" t="s">
        <v>25</v>
      </c>
      <c r="B131" s="87"/>
      <c r="C131" s="87"/>
      <c r="D131" s="87"/>
      <c r="E131" s="87"/>
    </row>
    <row r="132" spans="1:5" x14ac:dyDescent="0.3">
      <c r="A132" s="5" t="s">
        <v>26</v>
      </c>
    </row>
    <row r="133" spans="1:5" x14ac:dyDescent="0.3">
      <c r="A133" s="5" t="s">
        <v>85</v>
      </c>
    </row>
    <row r="134" spans="1:5" x14ac:dyDescent="0.3">
      <c r="A134" s="5" t="s">
        <v>309</v>
      </c>
    </row>
    <row r="135" spans="1:5" x14ac:dyDescent="0.3">
      <c r="A135" s="5" t="s">
        <v>599</v>
      </c>
    </row>
    <row r="136" spans="1:5" ht="16.5" customHeight="1"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43467</v>
      </c>
      <c r="C140" s="24">
        <v>45287</v>
      </c>
      <c r="D140" s="25">
        <v>0.17385203884685266</v>
      </c>
      <c r="E140" s="32">
        <v>4</v>
      </c>
    </row>
    <row r="141" spans="1:5" x14ac:dyDescent="0.3">
      <c r="A141" s="31" t="s">
        <v>37</v>
      </c>
      <c r="B141" s="24">
        <v>43438</v>
      </c>
      <c r="C141" s="24">
        <v>45258</v>
      </c>
      <c r="D141" s="25">
        <v>0.17857141450418931</v>
      </c>
      <c r="E141" s="32">
        <v>4</v>
      </c>
    </row>
    <row r="142" spans="1:5" x14ac:dyDescent="0.3">
      <c r="A142" s="23" t="s">
        <v>38</v>
      </c>
      <c r="B142" s="24">
        <v>43410</v>
      </c>
      <c r="C142" s="24">
        <v>45230</v>
      </c>
      <c r="D142" s="25">
        <v>0.17993729211482279</v>
      </c>
      <c r="E142" s="32">
        <v>4</v>
      </c>
    </row>
    <row r="143" spans="1:5" x14ac:dyDescent="0.3">
      <c r="A143" s="23" t="s">
        <v>39</v>
      </c>
      <c r="B143" s="24">
        <v>43368</v>
      </c>
      <c r="C143" s="24">
        <v>45188</v>
      </c>
      <c r="D143" s="25">
        <v>0.18330109666677755</v>
      </c>
      <c r="E143" s="32">
        <v>4</v>
      </c>
    </row>
    <row r="144" spans="1:5" x14ac:dyDescent="0.3">
      <c r="A144" s="23" t="s">
        <v>40</v>
      </c>
      <c r="B144" s="24">
        <v>43340</v>
      </c>
      <c r="C144" s="24">
        <v>45160</v>
      </c>
      <c r="D144" s="25">
        <v>0.18422629387084202</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120" t="s">
        <v>10</v>
      </c>
      <c r="B152" s="16" t="s">
        <v>11</v>
      </c>
      <c r="C152" s="17" t="s">
        <v>600</v>
      </c>
      <c r="D152" s="18" t="s">
        <v>564</v>
      </c>
      <c r="E152" s="17" t="s">
        <v>14</v>
      </c>
    </row>
    <row r="153" spans="1:5" x14ac:dyDescent="0.3">
      <c r="A153" s="121"/>
      <c r="B153" s="20" t="s">
        <v>15</v>
      </c>
      <c r="C153" s="21">
        <v>-0.73318676705643304</v>
      </c>
      <c r="D153" s="21">
        <v>-0.32330392812073605</v>
      </c>
      <c r="E153" s="22"/>
    </row>
    <row r="154" spans="1:5" x14ac:dyDescent="0.3">
      <c r="A154" s="120" t="s">
        <v>16</v>
      </c>
      <c r="B154" s="16" t="s">
        <v>11</v>
      </c>
      <c r="C154" s="17" t="s">
        <v>89</v>
      </c>
      <c r="D154" s="17" t="s">
        <v>79</v>
      </c>
      <c r="E154" s="17" t="s">
        <v>14</v>
      </c>
    </row>
    <row r="155" spans="1:5" x14ac:dyDescent="0.3">
      <c r="A155" s="121"/>
      <c r="B155" s="20" t="s">
        <v>15</v>
      </c>
      <c r="C155" s="21">
        <v>-0.27369232450942749</v>
      </c>
      <c r="D155" s="21">
        <v>-0.1140908038913655</v>
      </c>
      <c r="E155" s="22"/>
    </row>
    <row r="156" spans="1:5" x14ac:dyDescent="0.3">
      <c r="A156" s="120" t="s">
        <v>19</v>
      </c>
      <c r="B156" s="16" t="s">
        <v>11</v>
      </c>
      <c r="C156" s="17" t="s">
        <v>496</v>
      </c>
      <c r="D156" s="17" t="s">
        <v>272</v>
      </c>
      <c r="E156" s="17" t="s">
        <v>14</v>
      </c>
    </row>
    <row r="157" spans="1:5" x14ac:dyDescent="0.3">
      <c r="A157" s="121"/>
      <c r="B157" s="20" t="s">
        <v>15</v>
      </c>
      <c r="C157" s="21">
        <v>-6.0604456255110351E-2</v>
      </c>
      <c r="D157" s="21">
        <v>2.1611385259661109E-3</v>
      </c>
      <c r="E157" s="22"/>
    </row>
    <row r="158" spans="1:5" x14ac:dyDescent="0.3">
      <c r="A158" s="120" t="s">
        <v>22</v>
      </c>
      <c r="B158" s="16" t="s">
        <v>11</v>
      </c>
      <c r="C158" s="17" t="s">
        <v>90</v>
      </c>
      <c r="D158" s="17" t="s">
        <v>340</v>
      </c>
      <c r="E158" s="17" t="s">
        <v>14</v>
      </c>
    </row>
    <row r="159" spans="1:5" x14ac:dyDescent="0.3">
      <c r="A159" s="121"/>
      <c r="B159" s="20" t="s">
        <v>15</v>
      </c>
      <c r="C159" s="21">
        <v>0.29521826354717895</v>
      </c>
      <c r="D159" s="21">
        <v>9.5682802272992085E-2</v>
      </c>
      <c r="E159" s="22"/>
    </row>
    <row r="160" spans="1:5" ht="34.5" customHeight="1" x14ac:dyDescent="0.3">
      <c r="A160" s="87" t="s">
        <v>25</v>
      </c>
      <c r="B160" s="87"/>
      <c r="C160" s="87"/>
      <c r="D160" s="87"/>
      <c r="E160" s="87"/>
    </row>
    <row r="161" spans="1:5" x14ac:dyDescent="0.3">
      <c r="A161" s="5" t="s">
        <v>26</v>
      </c>
    </row>
    <row r="162" spans="1:5" x14ac:dyDescent="0.3">
      <c r="A162" s="5" t="s">
        <v>49</v>
      </c>
    </row>
    <row r="163" spans="1:5" x14ac:dyDescent="0.3">
      <c r="A163" s="5" t="s">
        <v>601</v>
      </c>
    </row>
    <row r="164" spans="1:5" x14ac:dyDescent="0.3">
      <c r="A164" s="5" t="s">
        <v>333</v>
      </c>
    </row>
    <row r="165" spans="1:5" ht="23.25" customHeight="1" x14ac:dyDescent="0.3">
      <c r="A165" s="108" t="s">
        <v>30</v>
      </c>
      <c r="B165" s="108"/>
      <c r="C165" s="108"/>
      <c r="D165" s="108"/>
      <c r="E165" s="108"/>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43461</v>
      </c>
      <c r="C169" s="24">
        <v>45287</v>
      </c>
      <c r="D169" s="25">
        <v>0.12417217075082337</v>
      </c>
      <c r="E169" s="32">
        <v>4</v>
      </c>
    </row>
    <row r="170" spans="1:5" x14ac:dyDescent="0.3">
      <c r="A170" s="31" t="s">
        <v>37</v>
      </c>
      <c r="B170" s="24">
        <v>43431</v>
      </c>
      <c r="C170" s="24">
        <v>45258</v>
      </c>
      <c r="D170" s="25">
        <v>0.12546244071658247</v>
      </c>
      <c r="E170" s="32">
        <v>4</v>
      </c>
    </row>
    <row r="171" spans="1:5" x14ac:dyDescent="0.3">
      <c r="A171" s="23" t="s">
        <v>38</v>
      </c>
      <c r="B171" s="24">
        <v>43403</v>
      </c>
      <c r="C171" s="24">
        <v>45230</v>
      </c>
      <c r="D171" s="25">
        <v>0.12662173304912841</v>
      </c>
      <c r="E171" s="32">
        <v>4</v>
      </c>
    </row>
    <row r="172" spans="1:5" x14ac:dyDescent="0.3">
      <c r="A172" s="23" t="s">
        <v>39</v>
      </c>
      <c r="B172" s="24">
        <v>43368</v>
      </c>
      <c r="C172" s="24">
        <v>45195</v>
      </c>
      <c r="D172" s="25">
        <v>0.127520328940254</v>
      </c>
      <c r="E172" s="32">
        <v>4</v>
      </c>
    </row>
    <row r="173" spans="1:5" x14ac:dyDescent="0.3">
      <c r="A173" s="23" t="s">
        <v>40</v>
      </c>
      <c r="B173" s="24">
        <v>43340</v>
      </c>
      <c r="C173" s="24">
        <v>45167</v>
      </c>
      <c r="D173" s="25">
        <v>0.12768209538736425</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120" t="s">
        <v>10</v>
      </c>
      <c r="B181" s="16" t="s">
        <v>11</v>
      </c>
      <c r="C181" s="17" t="s">
        <v>290</v>
      </c>
      <c r="D181" s="18" t="s">
        <v>291</v>
      </c>
      <c r="E181" s="17" t="s">
        <v>14</v>
      </c>
    </row>
    <row r="182" spans="1:5" x14ac:dyDescent="0.3">
      <c r="A182" s="121"/>
      <c r="B182" s="20" t="s">
        <v>15</v>
      </c>
      <c r="C182" s="21">
        <v>-0.39988129813365902</v>
      </c>
      <c r="D182" s="21">
        <v>-0.14412262511677787</v>
      </c>
      <c r="E182" s="22"/>
    </row>
    <row r="183" spans="1:5" x14ac:dyDescent="0.3">
      <c r="A183" s="120" t="s">
        <v>16</v>
      </c>
      <c r="B183" s="16" t="s">
        <v>11</v>
      </c>
      <c r="C183" s="17" t="s">
        <v>292</v>
      </c>
      <c r="D183" s="17" t="s">
        <v>602</v>
      </c>
      <c r="E183" s="17" t="s">
        <v>14</v>
      </c>
    </row>
    <row r="184" spans="1:5" x14ac:dyDescent="0.3">
      <c r="A184" s="121"/>
      <c r="B184" s="20" t="s">
        <v>15</v>
      </c>
      <c r="C184" s="21">
        <v>-0.16148590951500919</v>
      </c>
      <c r="D184" s="21">
        <v>-4.0529765874947943E-2</v>
      </c>
      <c r="E184" s="22"/>
    </row>
    <row r="185" spans="1:5" x14ac:dyDescent="0.3">
      <c r="A185" s="120" t="s">
        <v>19</v>
      </c>
      <c r="B185" s="16" t="s">
        <v>11</v>
      </c>
      <c r="C185" s="17" t="s">
        <v>437</v>
      </c>
      <c r="D185" s="17" t="s">
        <v>315</v>
      </c>
      <c r="E185" s="17" t="s">
        <v>14</v>
      </c>
    </row>
    <row r="186" spans="1:5" x14ac:dyDescent="0.3">
      <c r="A186" s="121"/>
      <c r="B186" s="20" t="s">
        <v>15</v>
      </c>
      <c r="C186" s="21">
        <v>-2.4988981992675741E-2</v>
      </c>
      <c r="D186" s="21">
        <v>6.1396976408494286E-3</v>
      </c>
      <c r="E186" s="22"/>
    </row>
    <row r="187" spans="1:5" x14ac:dyDescent="0.3">
      <c r="A187" s="120" t="s">
        <v>22</v>
      </c>
      <c r="B187" s="16" t="s">
        <v>11</v>
      </c>
      <c r="C187" s="17" t="s">
        <v>294</v>
      </c>
      <c r="D187" s="17" t="s">
        <v>295</v>
      </c>
      <c r="E187" s="17" t="s">
        <v>14</v>
      </c>
    </row>
    <row r="188" spans="1:5" x14ac:dyDescent="0.3">
      <c r="A188" s="121"/>
      <c r="B188" s="20" t="s">
        <v>15</v>
      </c>
      <c r="C188" s="21">
        <v>0.1131139022684966</v>
      </c>
      <c r="D188" s="21">
        <v>5.466672843059861E-2</v>
      </c>
      <c r="E188" s="22"/>
    </row>
    <row r="189" spans="1:5" ht="36.75" customHeight="1" x14ac:dyDescent="0.3">
      <c r="A189" s="87" t="s">
        <v>25</v>
      </c>
      <c r="B189" s="87"/>
      <c r="C189" s="87"/>
      <c r="D189" s="87"/>
      <c r="E189" s="87"/>
    </row>
    <row r="190" spans="1:5" x14ac:dyDescent="0.3">
      <c r="A190" s="5" t="s">
        <v>26</v>
      </c>
    </row>
    <row r="191" spans="1:5" x14ac:dyDescent="0.3">
      <c r="A191" s="5" t="s">
        <v>603</v>
      </c>
    </row>
    <row r="192" spans="1:5" x14ac:dyDescent="0.3">
      <c r="A192" s="5" t="s">
        <v>160</v>
      </c>
    </row>
    <row r="193" spans="1:5" x14ac:dyDescent="0.3">
      <c r="A193" s="5" t="s">
        <v>29</v>
      </c>
    </row>
    <row r="194" spans="1:5" ht="25.5" customHeight="1" x14ac:dyDescent="0.3">
      <c r="A194" s="108" t="s">
        <v>30</v>
      </c>
      <c r="B194" s="108"/>
      <c r="C194" s="108"/>
      <c r="D194" s="108"/>
      <c r="E194" s="108"/>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43823</v>
      </c>
      <c r="C198" s="24">
        <v>45287</v>
      </c>
      <c r="D198" s="25">
        <v>7.0695207695051887E-2</v>
      </c>
      <c r="E198" s="32">
        <v>3</v>
      </c>
    </row>
    <row r="199" spans="1:5" x14ac:dyDescent="0.3">
      <c r="A199" s="31" t="s">
        <v>37</v>
      </c>
      <c r="B199" s="24">
        <v>43795</v>
      </c>
      <c r="C199" s="24">
        <v>45258</v>
      </c>
      <c r="D199" s="25">
        <v>7.0652508573710374E-2</v>
      </c>
      <c r="E199" s="32">
        <v>3</v>
      </c>
    </row>
    <row r="200" spans="1:5" x14ac:dyDescent="0.3">
      <c r="A200" s="23" t="s">
        <v>38</v>
      </c>
      <c r="B200" s="24">
        <v>43767</v>
      </c>
      <c r="C200" s="24">
        <v>45230</v>
      </c>
      <c r="D200" s="25">
        <v>7.0409896581653933E-2</v>
      </c>
      <c r="E200" s="32">
        <v>3</v>
      </c>
    </row>
    <row r="201" spans="1:5" x14ac:dyDescent="0.3">
      <c r="A201" s="23" t="s">
        <v>39</v>
      </c>
      <c r="B201" s="24">
        <v>43732</v>
      </c>
      <c r="C201" s="24">
        <v>45195</v>
      </c>
      <c r="D201" s="25">
        <v>7.0365456490169606E-2</v>
      </c>
      <c r="E201" s="32">
        <v>3</v>
      </c>
    </row>
    <row r="202" spans="1:5" x14ac:dyDescent="0.3">
      <c r="A202" s="23" t="s">
        <v>40</v>
      </c>
      <c r="B202" s="24">
        <v>43704</v>
      </c>
      <c r="C202" s="24">
        <v>45167</v>
      </c>
      <c r="D202" s="25">
        <v>7.0475845949525592E-2</v>
      </c>
      <c r="E202" s="32">
        <v>3</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120" t="s">
        <v>10</v>
      </c>
      <c r="B210" s="16" t="s">
        <v>11</v>
      </c>
      <c r="C210" s="17" t="s">
        <v>604</v>
      </c>
      <c r="D210" s="18" t="s">
        <v>96</v>
      </c>
      <c r="E210" s="17" t="s">
        <v>14</v>
      </c>
    </row>
    <row r="211" spans="1:5" x14ac:dyDescent="0.3">
      <c r="A211" s="121"/>
      <c r="B211" s="20" t="s">
        <v>15</v>
      </c>
      <c r="C211" s="21">
        <v>-0.82109554432152332</v>
      </c>
      <c r="D211" s="21">
        <v>-0.37275608867340304</v>
      </c>
      <c r="E211" s="22"/>
    </row>
    <row r="212" spans="1:5" x14ac:dyDescent="0.3">
      <c r="A212" s="120" t="s">
        <v>16</v>
      </c>
      <c r="B212" s="16" t="s">
        <v>11</v>
      </c>
      <c r="C212" s="17" t="s">
        <v>97</v>
      </c>
      <c r="D212" s="17" t="s">
        <v>98</v>
      </c>
      <c r="E212" s="17" t="s">
        <v>14</v>
      </c>
    </row>
    <row r="213" spans="1:5" x14ac:dyDescent="0.3">
      <c r="A213" s="121"/>
      <c r="B213" s="20" t="s">
        <v>15</v>
      </c>
      <c r="C213" s="21">
        <v>-0.25622516264378659</v>
      </c>
      <c r="D213" s="21">
        <v>-9.8805965155070896E-2</v>
      </c>
      <c r="E213" s="22"/>
    </row>
    <row r="214" spans="1:5" x14ac:dyDescent="0.3">
      <c r="A214" s="120" t="s">
        <v>19</v>
      </c>
      <c r="B214" s="16" t="s">
        <v>11</v>
      </c>
      <c r="C214" s="17" t="s">
        <v>378</v>
      </c>
      <c r="D214" s="17" t="s">
        <v>521</v>
      </c>
      <c r="E214" s="17" t="s">
        <v>14</v>
      </c>
    </row>
    <row r="215" spans="1:5" x14ac:dyDescent="0.3">
      <c r="A215" s="121"/>
      <c r="B215" s="20" t="s">
        <v>15</v>
      </c>
      <c r="C215" s="21">
        <v>-2.6988913260219349E-2</v>
      </c>
      <c r="D215" s="21">
        <v>1.2838716838657671E-2</v>
      </c>
      <c r="E215" s="22"/>
    </row>
    <row r="216" spans="1:5" x14ac:dyDescent="0.3">
      <c r="A216" s="120" t="s">
        <v>22</v>
      </c>
      <c r="B216" s="16" t="s">
        <v>11</v>
      </c>
      <c r="C216" s="17" t="s">
        <v>101</v>
      </c>
      <c r="D216" s="17" t="s">
        <v>346</v>
      </c>
      <c r="E216" s="17" t="s">
        <v>14</v>
      </c>
    </row>
    <row r="217" spans="1:5" x14ac:dyDescent="0.3">
      <c r="A217" s="121"/>
      <c r="B217" s="20" t="s">
        <v>15</v>
      </c>
      <c r="C217" s="21">
        <v>0.37578180975338404</v>
      </c>
      <c r="D217" s="21">
        <v>9.9385111117586966E-2</v>
      </c>
      <c r="E217" s="22"/>
    </row>
    <row r="218" spans="1:5" ht="35.25" customHeight="1" x14ac:dyDescent="0.3">
      <c r="A218" s="87" t="s">
        <v>25</v>
      </c>
      <c r="B218" s="87"/>
      <c r="C218" s="87"/>
      <c r="D218" s="87"/>
      <c r="E218" s="87"/>
    </row>
    <row r="219" spans="1:5" x14ac:dyDescent="0.3">
      <c r="A219" s="5" t="s">
        <v>26</v>
      </c>
    </row>
    <row r="220" spans="1:5" x14ac:dyDescent="0.3">
      <c r="A220" s="5" t="s">
        <v>49</v>
      </c>
    </row>
    <row r="221" spans="1:5" x14ac:dyDescent="0.3">
      <c r="A221" s="5" t="s">
        <v>605</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43462</v>
      </c>
      <c r="C227" s="24">
        <v>45289</v>
      </c>
      <c r="D227" s="25">
        <v>0.14602729009621246</v>
      </c>
      <c r="E227" s="32">
        <v>4</v>
      </c>
    </row>
    <row r="228" spans="1:5" x14ac:dyDescent="0.3">
      <c r="A228" s="31" t="s">
        <v>37</v>
      </c>
      <c r="B228" s="24">
        <v>43427</v>
      </c>
      <c r="C228" s="24">
        <v>45254</v>
      </c>
      <c r="D228" s="25">
        <v>0.14695769031401903</v>
      </c>
      <c r="E228" s="32">
        <v>4</v>
      </c>
    </row>
    <row r="229" spans="1:5" x14ac:dyDescent="0.3">
      <c r="A229" s="23" t="s">
        <v>38</v>
      </c>
      <c r="B229" s="24">
        <v>43399</v>
      </c>
      <c r="C229" s="24">
        <v>45226</v>
      </c>
      <c r="D229" s="25">
        <v>0.14748198138935387</v>
      </c>
      <c r="E229" s="32">
        <v>4</v>
      </c>
    </row>
    <row r="230" spans="1:5" x14ac:dyDescent="0.3">
      <c r="A230" s="23" t="s">
        <v>39</v>
      </c>
      <c r="B230" s="24">
        <v>43371</v>
      </c>
      <c r="C230" s="24">
        <v>45198</v>
      </c>
      <c r="D230" s="25">
        <v>0.14751954265967615</v>
      </c>
      <c r="E230" s="32">
        <v>4</v>
      </c>
    </row>
    <row r="231" spans="1:5" x14ac:dyDescent="0.3">
      <c r="A231" s="23" t="s">
        <v>40</v>
      </c>
      <c r="B231" s="24">
        <v>43336</v>
      </c>
      <c r="C231" s="24">
        <v>45163</v>
      </c>
      <c r="D231" s="25">
        <v>0.14762099251867067</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120" t="s">
        <v>10</v>
      </c>
      <c r="B239" s="16" t="s">
        <v>11</v>
      </c>
      <c r="C239" s="17" t="s">
        <v>106</v>
      </c>
      <c r="D239" s="18" t="s">
        <v>107</v>
      </c>
      <c r="E239" s="17" t="s">
        <v>14</v>
      </c>
    </row>
    <row r="240" spans="1:5" x14ac:dyDescent="0.3">
      <c r="A240" s="121"/>
      <c r="B240" s="20" t="s">
        <v>15</v>
      </c>
      <c r="C240" s="21">
        <v>-0.79301582714481578</v>
      </c>
      <c r="D240" s="21">
        <v>-0.27992708972816627</v>
      </c>
      <c r="E240" s="22"/>
    </row>
    <row r="241" spans="1:5" x14ac:dyDescent="0.3">
      <c r="A241" s="120" t="s">
        <v>16</v>
      </c>
      <c r="B241" s="16" t="s">
        <v>11</v>
      </c>
      <c r="C241" s="17" t="s">
        <v>108</v>
      </c>
      <c r="D241" s="17" t="s">
        <v>606</v>
      </c>
      <c r="E241" s="17" t="s">
        <v>14</v>
      </c>
    </row>
    <row r="242" spans="1:5" x14ac:dyDescent="0.3">
      <c r="A242" s="121"/>
      <c r="B242" s="20" t="s">
        <v>15</v>
      </c>
      <c r="C242" s="21">
        <v>-0.32728281718066421</v>
      </c>
      <c r="D242" s="21">
        <v>-4.4699354835356142E-2</v>
      </c>
      <c r="E242" s="22"/>
    </row>
    <row r="243" spans="1:5" x14ac:dyDescent="0.3">
      <c r="A243" s="120" t="s">
        <v>19</v>
      </c>
      <c r="B243" s="16" t="s">
        <v>11</v>
      </c>
      <c r="C243" s="17" t="s">
        <v>607</v>
      </c>
      <c r="D243" s="17" t="s">
        <v>551</v>
      </c>
      <c r="E243" s="17" t="s">
        <v>14</v>
      </c>
    </row>
    <row r="244" spans="1:5" x14ac:dyDescent="0.3">
      <c r="A244" s="121"/>
      <c r="B244" s="20" t="s">
        <v>15</v>
      </c>
      <c r="C244" s="21">
        <v>8.7552987891037048E-2</v>
      </c>
      <c r="D244" s="21">
        <v>6.8612351064065713E-2</v>
      </c>
      <c r="E244" s="22"/>
    </row>
    <row r="245" spans="1:5" x14ac:dyDescent="0.3">
      <c r="A245" s="120" t="s">
        <v>22</v>
      </c>
      <c r="B245" s="16" t="s">
        <v>11</v>
      </c>
      <c r="C245" s="17" t="s">
        <v>112</v>
      </c>
      <c r="D245" s="17" t="s">
        <v>527</v>
      </c>
      <c r="E245" s="17" t="s">
        <v>14</v>
      </c>
    </row>
    <row r="246" spans="1:5" x14ac:dyDescent="0.3">
      <c r="A246" s="121"/>
      <c r="B246" s="20" t="s">
        <v>15</v>
      </c>
      <c r="C246" s="21">
        <v>1.0786521931687743</v>
      </c>
      <c r="D246" s="21">
        <v>0.14852535767636521</v>
      </c>
      <c r="E246" s="22"/>
    </row>
    <row r="247" spans="1:5" ht="36" customHeight="1" x14ac:dyDescent="0.3">
      <c r="A247" s="87" t="s">
        <v>25</v>
      </c>
      <c r="B247" s="87"/>
      <c r="C247" s="87"/>
      <c r="D247" s="87"/>
      <c r="E247" s="87"/>
    </row>
    <row r="248" spans="1:5" x14ac:dyDescent="0.3">
      <c r="A248" s="5" t="s">
        <v>26</v>
      </c>
    </row>
    <row r="249" spans="1:5" x14ac:dyDescent="0.3">
      <c r="A249" s="5" t="s">
        <v>603</v>
      </c>
    </row>
    <row r="250" spans="1:5" x14ac:dyDescent="0.3">
      <c r="A250" s="5" t="s">
        <v>562</v>
      </c>
    </row>
    <row r="251" spans="1:5" x14ac:dyDescent="0.3">
      <c r="A251" s="5" t="s">
        <v>528</v>
      </c>
    </row>
    <row r="252" spans="1:5" ht="27" customHeight="1" x14ac:dyDescent="0.3">
      <c r="A252" s="108" t="s">
        <v>30</v>
      </c>
      <c r="B252" s="108"/>
      <c r="C252" s="108"/>
      <c r="D252" s="108"/>
      <c r="E252" s="108"/>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43465</v>
      </c>
      <c r="C256" s="24">
        <v>45289</v>
      </c>
      <c r="D256" s="25">
        <v>0.170641148097501</v>
      </c>
      <c r="E256" s="32">
        <v>4</v>
      </c>
    </row>
    <row r="257" spans="1:5" x14ac:dyDescent="0.3">
      <c r="A257" s="31" t="s">
        <v>37</v>
      </c>
      <c r="B257" s="24">
        <v>43434</v>
      </c>
      <c r="C257" s="24">
        <v>45260</v>
      </c>
      <c r="D257" s="25">
        <v>0.17241224599751367</v>
      </c>
      <c r="E257" s="32">
        <v>4</v>
      </c>
    </row>
    <row r="258" spans="1:5" x14ac:dyDescent="0.3">
      <c r="A258" s="23" t="s">
        <v>38</v>
      </c>
      <c r="B258" s="24">
        <v>43404</v>
      </c>
      <c r="C258" s="24">
        <v>45230</v>
      </c>
      <c r="D258" s="25">
        <v>0.17303941048056598</v>
      </c>
      <c r="E258" s="32">
        <v>4</v>
      </c>
    </row>
    <row r="259" spans="1:5" x14ac:dyDescent="0.3">
      <c r="A259" s="23" t="s">
        <v>39</v>
      </c>
      <c r="B259" s="24">
        <v>43371</v>
      </c>
      <c r="C259" s="24">
        <v>45198</v>
      </c>
      <c r="D259" s="25">
        <v>0.17413220551283445</v>
      </c>
      <c r="E259" s="32">
        <v>4</v>
      </c>
    </row>
    <row r="260" spans="1:5" x14ac:dyDescent="0.3">
      <c r="A260" s="23" t="s">
        <v>40</v>
      </c>
      <c r="B260" s="24">
        <v>43343</v>
      </c>
      <c r="C260" s="24">
        <v>45169</v>
      </c>
      <c r="D260" s="25">
        <v>0.1737838711509716</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120" t="s">
        <v>10</v>
      </c>
      <c r="B268" s="16" t="s">
        <v>11</v>
      </c>
      <c r="C268" s="17" t="s">
        <v>117</v>
      </c>
      <c r="D268" s="18" t="s">
        <v>118</v>
      </c>
      <c r="E268" s="17" t="s">
        <v>14</v>
      </c>
    </row>
    <row r="269" spans="1:5" x14ac:dyDescent="0.3">
      <c r="A269" s="121"/>
      <c r="B269" s="20" t="s">
        <v>15</v>
      </c>
      <c r="C269" s="21">
        <v>-0.8719773219995921</v>
      </c>
      <c r="D269" s="21">
        <v>-0.32235877140064917</v>
      </c>
      <c r="E269" s="22"/>
    </row>
    <row r="270" spans="1:5" x14ac:dyDescent="0.3">
      <c r="A270" s="120" t="s">
        <v>16</v>
      </c>
      <c r="B270" s="16" t="s">
        <v>11</v>
      </c>
      <c r="C270" s="17" t="s">
        <v>119</v>
      </c>
      <c r="D270" s="17" t="s">
        <v>120</v>
      </c>
      <c r="E270" s="17" t="s">
        <v>14</v>
      </c>
    </row>
    <row r="271" spans="1:5" x14ac:dyDescent="0.3">
      <c r="A271" s="121"/>
      <c r="B271" s="20" t="s">
        <v>15</v>
      </c>
      <c r="C271" s="21">
        <v>-0.35109702057223935</v>
      </c>
      <c r="D271" s="21">
        <v>-9.0910378288848404E-2</v>
      </c>
      <c r="E271" s="22"/>
    </row>
    <row r="272" spans="1:5" x14ac:dyDescent="0.3">
      <c r="A272" s="120" t="s">
        <v>19</v>
      </c>
      <c r="B272" s="16" t="s">
        <v>11</v>
      </c>
      <c r="C272" s="17" t="s">
        <v>251</v>
      </c>
      <c r="D272" s="17" t="s">
        <v>397</v>
      </c>
      <c r="E272" s="17" t="s">
        <v>14</v>
      </c>
    </row>
    <row r="273" spans="1:5" x14ac:dyDescent="0.3">
      <c r="A273" s="121"/>
      <c r="B273" s="20" t="s">
        <v>15</v>
      </c>
      <c r="C273" s="21">
        <v>7.7540610798028098E-3</v>
      </c>
      <c r="D273" s="21">
        <v>9.5074920671740504E-3</v>
      </c>
      <c r="E273" s="22"/>
    </row>
    <row r="274" spans="1:5" x14ac:dyDescent="0.3">
      <c r="A274" s="120" t="s">
        <v>22</v>
      </c>
      <c r="B274" s="16" t="s">
        <v>11</v>
      </c>
      <c r="C274" s="17" t="s">
        <v>123</v>
      </c>
      <c r="D274" s="17" t="s">
        <v>608</v>
      </c>
      <c r="E274" s="17" t="s">
        <v>14</v>
      </c>
    </row>
    <row r="275" spans="1:5" x14ac:dyDescent="0.3">
      <c r="A275" s="121"/>
      <c r="B275" s="20" t="s">
        <v>15</v>
      </c>
      <c r="C275" s="21">
        <v>0.59567629485593065</v>
      </c>
      <c r="D275" s="21">
        <v>8.0387620028351314E-2</v>
      </c>
      <c r="E275" s="22"/>
    </row>
    <row r="276" spans="1:5" ht="35.25" customHeight="1" x14ac:dyDescent="0.3">
      <c r="A276" s="87" t="s">
        <v>25</v>
      </c>
      <c r="B276" s="87"/>
      <c r="C276" s="87"/>
      <c r="D276" s="87"/>
      <c r="E276" s="87"/>
    </row>
    <row r="277" spans="1:5" x14ac:dyDescent="0.3">
      <c r="A277" s="5" t="s">
        <v>26</v>
      </c>
    </row>
    <row r="278" spans="1:5" x14ac:dyDescent="0.3">
      <c r="A278" s="5" t="s">
        <v>85</v>
      </c>
    </row>
    <row r="279" spans="1:5" x14ac:dyDescent="0.3">
      <c r="A279" s="5" t="s">
        <v>303</v>
      </c>
    </row>
    <row r="280" spans="1:5" x14ac:dyDescent="0.3">
      <c r="A280" s="5" t="s">
        <v>609</v>
      </c>
    </row>
    <row r="281" spans="1:5" ht="26.25" customHeight="1" x14ac:dyDescent="0.3">
      <c r="A281" s="108" t="s">
        <v>30</v>
      </c>
      <c r="B281" s="108"/>
      <c r="C281" s="108"/>
      <c r="D281" s="108"/>
      <c r="E281" s="108"/>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43465</v>
      </c>
      <c r="C285" s="24">
        <v>45289</v>
      </c>
      <c r="D285" s="25">
        <v>0.20746631994491724</v>
      </c>
      <c r="E285" s="32">
        <v>5</v>
      </c>
    </row>
    <row r="286" spans="1:5" x14ac:dyDescent="0.3">
      <c r="A286" s="31" t="s">
        <v>37</v>
      </c>
      <c r="B286" s="24">
        <v>43434</v>
      </c>
      <c r="C286" s="24">
        <v>45260</v>
      </c>
      <c r="D286" s="25">
        <v>0.20917469537629998</v>
      </c>
      <c r="E286" s="32">
        <v>5</v>
      </c>
    </row>
    <row r="287" spans="1:5" x14ac:dyDescent="0.3">
      <c r="A287" s="23" t="s">
        <v>38</v>
      </c>
      <c r="B287" s="24">
        <v>43404</v>
      </c>
      <c r="C287" s="24">
        <v>45230</v>
      </c>
      <c r="D287" s="25">
        <v>0.20918931473389601</v>
      </c>
      <c r="E287" s="32">
        <v>5</v>
      </c>
    </row>
    <row r="288" spans="1:5" x14ac:dyDescent="0.3">
      <c r="A288" s="23" t="s">
        <v>39</v>
      </c>
      <c r="B288" s="24">
        <v>43371</v>
      </c>
      <c r="C288" s="24">
        <v>45198</v>
      </c>
      <c r="D288" s="25">
        <v>0.20981981680248366</v>
      </c>
      <c r="E288" s="32">
        <v>5</v>
      </c>
    </row>
    <row r="289" spans="1:5" x14ac:dyDescent="0.3">
      <c r="A289" s="23" t="s">
        <v>40</v>
      </c>
      <c r="B289" s="24">
        <v>43343</v>
      </c>
      <c r="C289" s="24">
        <v>45169</v>
      </c>
      <c r="D289" s="25">
        <v>0.20981669927140856</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120" t="s">
        <v>10</v>
      </c>
      <c r="B297" s="16" t="s">
        <v>11</v>
      </c>
      <c r="C297" s="17" t="s">
        <v>97</v>
      </c>
      <c r="D297" s="18" t="s">
        <v>131</v>
      </c>
      <c r="E297" s="17" t="s">
        <v>14</v>
      </c>
    </row>
    <row r="298" spans="1:5" x14ac:dyDescent="0.3">
      <c r="A298" s="121"/>
      <c r="B298" s="20" t="s">
        <v>15</v>
      </c>
      <c r="C298" s="21">
        <v>-0.25637492855437427</v>
      </c>
      <c r="D298" s="21">
        <v>-8.7990020113603462E-2</v>
      </c>
      <c r="E298" s="22"/>
    </row>
    <row r="299" spans="1:5" x14ac:dyDescent="0.3">
      <c r="A299" s="120" t="s">
        <v>16</v>
      </c>
      <c r="B299" s="16" t="s">
        <v>11</v>
      </c>
      <c r="C299" s="17" t="s">
        <v>132</v>
      </c>
      <c r="D299" s="17" t="s">
        <v>133</v>
      </c>
      <c r="E299" s="17" t="s">
        <v>14</v>
      </c>
    </row>
    <row r="300" spans="1:5" x14ac:dyDescent="0.3">
      <c r="A300" s="121"/>
      <c r="B300" s="20" t="s">
        <v>15</v>
      </c>
      <c r="C300" s="21">
        <v>-5.5390874106651999E-2</v>
      </c>
      <c r="D300" s="21">
        <v>-2.73541368948228E-2</v>
      </c>
      <c r="E300" s="22"/>
    </row>
    <row r="301" spans="1:5" x14ac:dyDescent="0.3">
      <c r="A301" s="120" t="s">
        <v>19</v>
      </c>
      <c r="B301" s="16" t="s">
        <v>11</v>
      </c>
      <c r="C301" s="17" t="s">
        <v>432</v>
      </c>
      <c r="D301" s="17" t="s">
        <v>251</v>
      </c>
      <c r="E301" s="17" t="s">
        <v>14</v>
      </c>
    </row>
    <row r="302" spans="1:5" x14ac:dyDescent="0.3">
      <c r="A302" s="121"/>
      <c r="B302" s="20" t="s">
        <v>15</v>
      </c>
      <c r="C302" s="21">
        <v>-1.2576635356317256E-3</v>
      </c>
      <c r="D302" s="21">
        <v>3.790729752370936E-3</v>
      </c>
      <c r="E302" s="22"/>
    </row>
    <row r="303" spans="1:5" x14ac:dyDescent="0.3">
      <c r="A303" s="120" t="s">
        <v>22</v>
      </c>
      <c r="B303" s="16" t="s">
        <v>11</v>
      </c>
      <c r="C303" s="17" t="s">
        <v>136</v>
      </c>
      <c r="D303" s="17" t="s">
        <v>137</v>
      </c>
      <c r="E303" s="17" t="s">
        <v>14</v>
      </c>
    </row>
    <row r="304" spans="1:5" x14ac:dyDescent="0.3">
      <c r="A304" s="121"/>
      <c r="B304" s="20" t="s">
        <v>15</v>
      </c>
      <c r="C304" s="21">
        <v>6.0768910808723042E-2</v>
      </c>
      <c r="D304" s="21">
        <v>3.2275509174063854E-2</v>
      </c>
      <c r="E304" s="22"/>
    </row>
    <row r="305" spans="1:5" ht="35.25" customHeight="1" x14ac:dyDescent="0.3">
      <c r="A305" s="87" t="s">
        <v>25</v>
      </c>
      <c r="B305" s="87"/>
      <c r="C305" s="87"/>
      <c r="D305" s="87"/>
      <c r="E305" s="87"/>
    </row>
    <row r="306" spans="1:5" x14ac:dyDescent="0.3">
      <c r="A306" s="5" t="s">
        <v>26</v>
      </c>
    </row>
    <row r="307" spans="1:5" x14ac:dyDescent="0.3">
      <c r="A307" s="5" t="s">
        <v>138</v>
      </c>
    </row>
    <row r="308" spans="1:5" x14ac:dyDescent="0.3">
      <c r="A308" s="5" t="s">
        <v>610</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43462</v>
      </c>
      <c r="C314" s="24">
        <v>45289</v>
      </c>
      <c r="D314" s="25">
        <v>2.6584981290411855E-2</v>
      </c>
      <c r="E314" s="32">
        <v>2</v>
      </c>
    </row>
    <row r="315" spans="1:5" x14ac:dyDescent="0.3">
      <c r="A315" s="31" t="s">
        <v>37</v>
      </c>
      <c r="B315" s="24">
        <v>43427</v>
      </c>
      <c r="C315" s="24">
        <v>45254</v>
      </c>
      <c r="D315" s="25">
        <v>2.6614158566992702E-2</v>
      </c>
      <c r="E315" s="32">
        <v>2</v>
      </c>
    </row>
    <row r="316" spans="1:5" x14ac:dyDescent="0.3">
      <c r="A316" s="23" t="s">
        <v>38</v>
      </c>
      <c r="B316" s="24">
        <v>43399</v>
      </c>
      <c r="C316" s="24">
        <v>45226</v>
      </c>
      <c r="D316" s="25">
        <v>2.6725805661224393E-2</v>
      </c>
      <c r="E316" s="32">
        <v>2</v>
      </c>
    </row>
    <row r="317" spans="1:5" x14ac:dyDescent="0.3">
      <c r="A317" s="23" t="s">
        <v>39</v>
      </c>
      <c r="B317" s="24">
        <v>43371</v>
      </c>
      <c r="C317" s="24">
        <v>45198</v>
      </c>
      <c r="D317" s="25">
        <v>2.6731011340942305E-2</v>
      </c>
      <c r="E317" s="32">
        <v>2</v>
      </c>
    </row>
    <row r="318" spans="1:5" x14ac:dyDescent="0.3">
      <c r="A318" s="23" t="s">
        <v>40</v>
      </c>
      <c r="B318" s="24">
        <v>43336</v>
      </c>
      <c r="C318" s="24">
        <v>45163</v>
      </c>
      <c r="D318" s="25">
        <v>2.6767107870797405E-2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120" t="s">
        <v>10</v>
      </c>
      <c r="B326" s="16" t="s">
        <v>11</v>
      </c>
      <c r="C326" s="17" t="s">
        <v>202</v>
      </c>
      <c r="D326" s="18" t="s">
        <v>581</v>
      </c>
      <c r="E326" s="17" t="s">
        <v>14</v>
      </c>
    </row>
    <row r="327" spans="1:5" x14ac:dyDescent="0.3">
      <c r="A327" s="121"/>
      <c r="B327" s="20" t="s">
        <v>15</v>
      </c>
      <c r="C327" s="21">
        <v>-0.55429242701945891</v>
      </c>
      <c r="D327" s="21">
        <v>-0.17836111905295648</v>
      </c>
      <c r="E327" s="22"/>
    </row>
    <row r="328" spans="1:5" x14ac:dyDescent="0.3">
      <c r="A328" s="120" t="s">
        <v>16</v>
      </c>
      <c r="B328" s="16" t="s">
        <v>11</v>
      </c>
      <c r="C328" s="17" t="s">
        <v>144</v>
      </c>
      <c r="D328" s="17" t="s">
        <v>611</v>
      </c>
      <c r="E328" s="17" t="s">
        <v>14</v>
      </c>
    </row>
    <row r="329" spans="1:5" x14ac:dyDescent="0.3">
      <c r="A329" s="121"/>
      <c r="B329" s="20" t="s">
        <v>15</v>
      </c>
      <c r="C329" s="21">
        <v>-0.19285172253831806</v>
      </c>
      <c r="D329" s="21">
        <v>-1.3172386809400249E-3</v>
      </c>
      <c r="E329" s="22"/>
    </row>
    <row r="330" spans="1:5" x14ac:dyDescent="0.3">
      <c r="A330" s="120" t="s">
        <v>19</v>
      </c>
      <c r="B330" s="16" t="s">
        <v>11</v>
      </c>
      <c r="C330" s="17" t="s">
        <v>137</v>
      </c>
      <c r="D330" s="17" t="s">
        <v>554</v>
      </c>
      <c r="E330" s="17" t="s">
        <v>14</v>
      </c>
    </row>
    <row r="331" spans="1:5" x14ac:dyDescent="0.3">
      <c r="A331" s="121"/>
      <c r="B331" s="20" t="s">
        <v>15</v>
      </c>
      <c r="C331" s="21">
        <v>6.564700907677623E-2</v>
      </c>
      <c r="D331" s="21">
        <v>8.8506911123489518E-2</v>
      </c>
      <c r="E331" s="22"/>
    </row>
    <row r="332" spans="1:5" x14ac:dyDescent="0.3">
      <c r="A332" s="120" t="s">
        <v>22</v>
      </c>
      <c r="B332" s="16" t="s">
        <v>11</v>
      </c>
      <c r="C332" s="17" t="s">
        <v>148</v>
      </c>
      <c r="D332" s="17" t="s">
        <v>149</v>
      </c>
      <c r="E332" s="17" t="s">
        <v>14</v>
      </c>
    </row>
    <row r="333" spans="1:5" x14ac:dyDescent="0.3">
      <c r="A333" s="121"/>
      <c r="B333" s="20" t="s">
        <v>15</v>
      </c>
      <c r="C333" s="21">
        <v>0.53675078348145733</v>
      </c>
      <c r="D333" s="21">
        <v>0.14482330262176579</v>
      </c>
      <c r="E333" s="22"/>
    </row>
    <row r="334" spans="1:5" ht="37.5" customHeight="1" x14ac:dyDescent="0.3">
      <c r="A334" s="87" t="s">
        <v>25</v>
      </c>
      <c r="B334" s="87"/>
      <c r="C334" s="87"/>
      <c r="D334" s="87"/>
      <c r="E334" s="87"/>
    </row>
    <row r="335" spans="1:5" x14ac:dyDescent="0.3">
      <c r="A335" s="5" t="s">
        <v>26</v>
      </c>
    </row>
    <row r="336" spans="1:5" x14ac:dyDescent="0.3">
      <c r="A336" s="5" t="s">
        <v>603</v>
      </c>
    </row>
    <row r="337" spans="1:5" x14ac:dyDescent="0.3">
      <c r="A337" s="5" t="s">
        <v>114</v>
      </c>
    </row>
    <row r="338" spans="1:5" x14ac:dyDescent="0.3">
      <c r="A338" s="5" t="s">
        <v>150</v>
      </c>
    </row>
    <row r="339" spans="1:5" ht="25.5" customHeight="1" x14ac:dyDescent="0.3">
      <c r="A339" s="108" t="s">
        <v>30</v>
      </c>
      <c r="B339" s="108"/>
      <c r="C339" s="108"/>
      <c r="D339" s="108"/>
      <c r="E339" s="108"/>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45289</v>
      </c>
      <c r="D343" s="25">
        <v>0.16552131843319345</v>
      </c>
      <c r="E343" s="32">
        <v>4</v>
      </c>
    </row>
    <row r="344" spans="1:5" x14ac:dyDescent="0.3">
      <c r="A344" s="31" t="s">
        <v>37</v>
      </c>
      <c r="B344" s="24">
        <v>43910</v>
      </c>
      <c r="C344" s="24">
        <v>45260</v>
      </c>
      <c r="D344" s="25">
        <v>0.1669172662503137</v>
      </c>
      <c r="E344" s="32">
        <v>4</v>
      </c>
    </row>
    <row r="345" spans="1:5" x14ac:dyDescent="0.3">
      <c r="A345" s="23" t="s">
        <v>38</v>
      </c>
      <c r="B345" s="24">
        <v>43910</v>
      </c>
      <c r="C345" s="24">
        <v>45230</v>
      </c>
      <c r="D345" s="25">
        <v>0.16793271196713033</v>
      </c>
      <c r="E345" s="32">
        <v>4</v>
      </c>
    </row>
    <row r="346" spans="1:5" x14ac:dyDescent="0.3">
      <c r="A346" s="23" t="s">
        <v>39</v>
      </c>
      <c r="B346" s="24">
        <v>43910</v>
      </c>
      <c r="C346" s="24">
        <v>45198</v>
      </c>
      <c r="D346" s="25">
        <v>0.16871447943022663</v>
      </c>
      <c r="E346" s="32">
        <v>4</v>
      </c>
    </row>
    <row r="347" spans="1:5" x14ac:dyDescent="0.3">
      <c r="A347" s="23" t="s">
        <v>40</v>
      </c>
      <c r="B347" s="24">
        <v>43910</v>
      </c>
      <c r="C347" s="24">
        <v>45169</v>
      </c>
      <c r="D347" s="25">
        <v>0.16977336253100689</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120" t="s">
        <v>10</v>
      </c>
      <c r="B355" s="16" t="s">
        <v>11</v>
      </c>
      <c r="C355" s="17" t="s">
        <v>552</v>
      </c>
      <c r="D355" s="18" t="s">
        <v>142</v>
      </c>
      <c r="E355" s="17" t="s">
        <v>14</v>
      </c>
    </row>
    <row r="356" spans="1:5" x14ac:dyDescent="0.3">
      <c r="A356" s="121"/>
      <c r="B356" s="20" t="s">
        <v>15</v>
      </c>
      <c r="C356" s="21">
        <v>-0.62697959017205607</v>
      </c>
      <c r="D356" s="21">
        <v>-0.24167654189133114</v>
      </c>
      <c r="E356" s="22"/>
    </row>
    <row r="357" spans="1:5" x14ac:dyDescent="0.3">
      <c r="A357" s="120" t="s">
        <v>16</v>
      </c>
      <c r="B357" s="16" t="s">
        <v>11</v>
      </c>
      <c r="C357" s="17" t="s">
        <v>154</v>
      </c>
      <c r="D357" s="17" t="s">
        <v>155</v>
      </c>
      <c r="E357" s="17" t="s">
        <v>14</v>
      </c>
    </row>
    <row r="358" spans="1:5" x14ac:dyDescent="0.3">
      <c r="A358" s="121"/>
      <c r="B358" s="20" t="s">
        <v>15</v>
      </c>
      <c r="C358" s="21">
        <v>-0.16338537083643567</v>
      </c>
      <c r="D358" s="21">
        <v>-5.4926864259024044E-2</v>
      </c>
      <c r="E358" s="22"/>
    </row>
    <row r="359" spans="1:5" x14ac:dyDescent="0.3">
      <c r="A359" s="120" t="s">
        <v>19</v>
      </c>
      <c r="B359" s="16" t="s">
        <v>11</v>
      </c>
      <c r="C359" s="17" t="s">
        <v>507</v>
      </c>
      <c r="D359" s="17" t="s">
        <v>157</v>
      </c>
      <c r="E359" s="17" t="s">
        <v>14</v>
      </c>
    </row>
    <row r="360" spans="1:5" x14ac:dyDescent="0.3">
      <c r="A360" s="121"/>
      <c r="B360" s="20" t="s">
        <v>15</v>
      </c>
      <c r="C360" s="21">
        <v>-3.1537224359465266E-2</v>
      </c>
      <c r="D360" s="21">
        <v>9.3495632152515995E-3</v>
      </c>
      <c r="E360" s="22"/>
    </row>
    <row r="361" spans="1:5" x14ac:dyDescent="0.3">
      <c r="A361" s="120" t="s">
        <v>22</v>
      </c>
      <c r="B361" s="16" t="s">
        <v>11</v>
      </c>
      <c r="C361" s="17" t="s">
        <v>158</v>
      </c>
      <c r="D361" s="17" t="s">
        <v>362</v>
      </c>
      <c r="E361" s="17" t="s">
        <v>14</v>
      </c>
    </row>
    <row r="362" spans="1:5" x14ac:dyDescent="0.3">
      <c r="A362" s="121"/>
      <c r="B362" s="20" t="s">
        <v>15</v>
      </c>
      <c r="C362" s="21">
        <v>0.22688072543591775</v>
      </c>
      <c r="D362" s="21">
        <v>4.9716160016590738E-2</v>
      </c>
      <c r="E362" s="22"/>
    </row>
    <row r="363" spans="1:5" ht="36" customHeight="1" x14ac:dyDescent="0.3">
      <c r="A363" s="87" t="s">
        <v>25</v>
      </c>
      <c r="B363" s="87"/>
      <c r="C363" s="87"/>
      <c r="D363" s="87"/>
      <c r="E363" s="87"/>
    </row>
    <row r="364" spans="1:5" x14ac:dyDescent="0.3">
      <c r="A364" s="5" t="s">
        <v>26</v>
      </c>
    </row>
    <row r="365" spans="1:5" x14ac:dyDescent="0.3">
      <c r="A365" s="5" t="s">
        <v>49</v>
      </c>
    </row>
    <row r="366" spans="1:5" x14ac:dyDescent="0.3">
      <c r="A366" s="5" t="s">
        <v>178</v>
      </c>
    </row>
    <row r="367" spans="1:5" x14ac:dyDescent="0.3">
      <c r="A367" s="5" t="s">
        <v>333</v>
      </c>
    </row>
    <row r="368" spans="1:5" ht="26.25" customHeight="1" x14ac:dyDescent="0.3">
      <c r="A368" s="108" t="s">
        <v>30</v>
      </c>
      <c r="B368" s="108"/>
      <c r="C368" s="108"/>
      <c r="D368" s="108"/>
      <c r="E368" s="108"/>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43462</v>
      </c>
      <c r="C372" s="24">
        <v>45289</v>
      </c>
      <c r="D372" s="25">
        <v>8.2256543124467549E-2</v>
      </c>
      <c r="E372" s="32">
        <v>3</v>
      </c>
    </row>
    <row r="373" spans="1:5" x14ac:dyDescent="0.3">
      <c r="A373" s="31" t="s">
        <v>37</v>
      </c>
      <c r="B373" s="24">
        <v>43427</v>
      </c>
      <c r="C373" s="24">
        <v>45254</v>
      </c>
      <c r="D373" s="25">
        <v>8.2477732219480279E-2</v>
      </c>
      <c r="E373" s="32">
        <v>3</v>
      </c>
    </row>
    <row r="374" spans="1:5" x14ac:dyDescent="0.3">
      <c r="A374" s="23" t="s">
        <v>38</v>
      </c>
      <c r="B374" s="24">
        <v>43399</v>
      </c>
      <c r="C374" s="24">
        <v>45226</v>
      </c>
      <c r="D374" s="25">
        <v>8.2701123436197052E-2</v>
      </c>
      <c r="E374" s="32">
        <v>3</v>
      </c>
    </row>
    <row r="375" spans="1:5" x14ac:dyDescent="0.3">
      <c r="A375" s="23" t="s">
        <v>39</v>
      </c>
      <c r="B375" s="24">
        <v>43371</v>
      </c>
      <c r="C375" s="24">
        <v>45198</v>
      </c>
      <c r="D375" s="25">
        <v>8.2828101535438431E-2</v>
      </c>
      <c r="E375" s="32">
        <v>3</v>
      </c>
    </row>
    <row r="376" spans="1:5" x14ac:dyDescent="0.3">
      <c r="A376" s="23" t="s">
        <v>40</v>
      </c>
      <c r="B376" s="24">
        <v>43336</v>
      </c>
      <c r="C376" s="24">
        <v>45163</v>
      </c>
      <c r="D376" s="25">
        <v>8.2971727952954558E-2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120" t="s">
        <v>10</v>
      </c>
      <c r="B384" s="16" t="s">
        <v>11</v>
      </c>
      <c r="C384" s="26" t="s">
        <v>612</v>
      </c>
      <c r="D384" s="27" t="s">
        <v>584</v>
      </c>
      <c r="E384" s="26" t="s">
        <v>14</v>
      </c>
    </row>
    <row r="385" spans="1:5" x14ac:dyDescent="0.3">
      <c r="A385" s="121"/>
      <c r="B385" s="20" t="s">
        <v>15</v>
      </c>
      <c r="C385" s="21">
        <v>-0.76385214730064188</v>
      </c>
      <c r="D385" s="21">
        <v>-0.35433422409614146</v>
      </c>
      <c r="E385" s="22"/>
    </row>
    <row r="386" spans="1:5" ht="15" customHeight="1" x14ac:dyDescent="0.3">
      <c r="A386" s="120" t="s">
        <v>16</v>
      </c>
      <c r="B386" s="16" t="s">
        <v>11</v>
      </c>
      <c r="C386" s="26" t="s">
        <v>165</v>
      </c>
      <c r="D386" s="26" t="s">
        <v>166</v>
      </c>
      <c r="E386" s="26" t="s">
        <v>14</v>
      </c>
    </row>
    <row r="387" spans="1:5" x14ac:dyDescent="0.3">
      <c r="A387" s="121"/>
      <c r="B387" s="20" t="s">
        <v>15</v>
      </c>
      <c r="C387" s="21">
        <v>-0.25788074385122972</v>
      </c>
      <c r="D387" s="21">
        <v>-0.1037057625357376</v>
      </c>
      <c r="E387" s="22"/>
    </row>
    <row r="388" spans="1:5" x14ac:dyDescent="0.3">
      <c r="A388" s="120" t="s">
        <v>19</v>
      </c>
      <c r="B388" s="16" t="s">
        <v>11</v>
      </c>
      <c r="C388" s="26" t="s">
        <v>352</v>
      </c>
      <c r="D388" s="26" t="s">
        <v>585</v>
      </c>
      <c r="E388" s="26" t="s">
        <v>14</v>
      </c>
    </row>
    <row r="389" spans="1:5" x14ac:dyDescent="0.3">
      <c r="A389" s="121"/>
      <c r="B389" s="20" t="s">
        <v>15</v>
      </c>
      <c r="C389" s="21">
        <v>2.6919686091164685E-3</v>
      </c>
      <c r="D389" s="21">
        <v>3.1044552630300482E-2</v>
      </c>
      <c r="E389" s="22"/>
    </row>
    <row r="390" spans="1:5" ht="15" customHeight="1" x14ac:dyDescent="0.3">
      <c r="A390" s="120" t="s">
        <v>22</v>
      </c>
      <c r="B390" s="16" t="s">
        <v>11</v>
      </c>
      <c r="C390" s="26" t="s">
        <v>169</v>
      </c>
      <c r="D390" s="26" t="s">
        <v>365</v>
      </c>
      <c r="E390" s="26" t="s">
        <v>14</v>
      </c>
    </row>
    <row r="391" spans="1:5" x14ac:dyDescent="0.3">
      <c r="A391" s="121"/>
      <c r="B391" s="20" t="s">
        <v>15</v>
      </c>
      <c r="C391" s="21">
        <v>0.46172516556291399</v>
      </c>
      <c r="D391" s="21">
        <v>0.14466023392912475</v>
      </c>
      <c r="E391" s="22"/>
    </row>
    <row r="392" spans="1:5" ht="34.5" customHeight="1" x14ac:dyDescent="0.3">
      <c r="A392" s="87" t="s">
        <v>25</v>
      </c>
      <c r="B392" s="87"/>
      <c r="C392" s="87"/>
      <c r="D392" s="87"/>
      <c r="E392" s="87"/>
    </row>
    <row r="393" spans="1:5" x14ac:dyDescent="0.3">
      <c r="A393" s="5" t="s">
        <v>26</v>
      </c>
    </row>
    <row r="394" spans="1:5" x14ac:dyDescent="0.3">
      <c r="A394" s="5" t="s">
        <v>49</v>
      </c>
    </row>
    <row r="395" spans="1:5" x14ac:dyDescent="0.3">
      <c r="A395" s="5" t="s">
        <v>317</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43461</v>
      </c>
      <c r="C401" s="24">
        <v>45287</v>
      </c>
      <c r="D401" s="25">
        <v>0.15028085676406622</v>
      </c>
      <c r="E401" s="32">
        <v>4</v>
      </c>
    </row>
    <row r="402" spans="1:5" x14ac:dyDescent="0.3">
      <c r="A402" s="31" t="s">
        <v>37</v>
      </c>
      <c r="B402" s="24">
        <v>43431</v>
      </c>
      <c r="C402" s="24">
        <v>45258</v>
      </c>
      <c r="D402" s="25">
        <v>0.151125586108834</v>
      </c>
      <c r="E402" s="32">
        <v>4</v>
      </c>
    </row>
    <row r="403" spans="1:5" x14ac:dyDescent="0.3">
      <c r="A403" s="39" t="s">
        <v>38</v>
      </c>
      <c r="B403" s="24">
        <v>43403</v>
      </c>
      <c r="C403" s="24">
        <v>45230</v>
      </c>
      <c r="D403" s="25">
        <v>0.15209363763639086</v>
      </c>
      <c r="E403" s="32">
        <v>4</v>
      </c>
    </row>
    <row r="404" spans="1:5" x14ac:dyDescent="0.3">
      <c r="A404" s="39" t="s">
        <v>39</v>
      </c>
      <c r="B404" s="24">
        <v>43368</v>
      </c>
      <c r="C404" s="24">
        <v>45195</v>
      </c>
      <c r="D404" s="25">
        <v>0.15306490076160476</v>
      </c>
      <c r="E404" s="32">
        <v>4</v>
      </c>
    </row>
    <row r="405" spans="1:5" x14ac:dyDescent="0.3">
      <c r="A405" s="39" t="s">
        <v>40</v>
      </c>
      <c r="B405" s="24">
        <v>43340</v>
      </c>
      <c r="C405" s="24">
        <v>45167</v>
      </c>
      <c r="D405" s="25">
        <v>0.15311912896892724</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120" t="s">
        <v>10</v>
      </c>
      <c r="B413" s="16" t="s">
        <v>11</v>
      </c>
      <c r="C413" s="26" t="s">
        <v>613</v>
      </c>
      <c r="D413" s="27" t="s">
        <v>173</v>
      </c>
      <c r="E413" s="26" t="s">
        <v>14</v>
      </c>
    </row>
    <row r="414" spans="1:5" x14ac:dyDescent="0.3">
      <c r="A414" s="121"/>
      <c r="B414" s="20" t="s">
        <v>15</v>
      </c>
      <c r="C414" s="21">
        <v>-0.74638365763375225</v>
      </c>
      <c r="D414" s="21">
        <v>-0.33769880487564152</v>
      </c>
      <c r="E414" s="22"/>
    </row>
    <row r="415" spans="1:5" x14ac:dyDescent="0.3">
      <c r="A415" s="120" t="s">
        <v>16</v>
      </c>
      <c r="B415" s="16" t="s">
        <v>11</v>
      </c>
      <c r="C415" s="26" t="s">
        <v>80</v>
      </c>
      <c r="D415" s="26" t="s">
        <v>67</v>
      </c>
      <c r="E415" s="26" t="s">
        <v>14</v>
      </c>
    </row>
    <row r="416" spans="1:5" x14ac:dyDescent="0.3">
      <c r="A416" s="121"/>
      <c r="B416" s="20" t="s">
        <v>15</v>
      </c>
      <c r="C416" s="21">
        <v>-0.245335006663705</v>
      </c>
      <c r="D416" s="21">
        <v>-9.3654023087861415E-2</v>
      </c>
      <c r="E416" s="22"/>
    </row>
    <row r="417" spans="1:5" x14ac:dyDescent="0.3">
      <c r="A417" s="120" t="s">
        <v>19</v>
      </c>
      <c r="B417" s="16" t="s">
        <v>11</v>
      </c>
      <c r="C417" s="26" t="s">
        <v>243</v>
      </c>
      <c r="D417" s="26" t="s">
        <v>349</v>
      </c>
      <c r="E417" s="26" t="s">
        <v>14</v>
      </c>
    </row>
    <row r="418" spans="1:5" x14ac:dyDescent="0.3">
      <c r="A418" s="121"/>
      <c r="B418" s="20" t="s">
        <v>15</v>
      </c>
      <c r="C418" s="21">
        <v>8.840365128093719E-3</v>
      </c>
      <c r="D418" s="21">
        <v>3.529363922385631E-2</v>
      </c>
      <c r="E418" s="22"/>
    </row>
    <row r="419" spans="1:5" x14ac:dyDescent="0.3">
      <c r="A419" s="120" t="s">
        <v>22</v>
      </c>
      <c r="B419" s="16" t="s">
        <v>11</v>
      </c>
      <c r="C419" s="26" t="s">
        <v>176</v>
      </c>
      <c r="D419" s="26" t="s">
        <v>111</v>
      </c>
      <c r="E419" s="26" t="s">
        <v>14</v>
      </c>
    </row>
    <row r="420" spans="1:5" x14ac:dyDescent="0.3">
      <c r="A420" s="121"/>
      <c r="B420" s="20" t="s">
        <v>15</v>
      </c>
      <c r="C420" s="21">
        <v>0.44704777872965362</v>
      </c>
      <c r="D420" s="21">
        <v>0.14538954911026725</v>
      </c>
      <c r="E420" s="22"/>
    </row>
    <row r="421" spans="1:5" ht="36.75" customHeight="1" x14ac:dyDescent="0.3">
      <c r="A421" s="87" t="s">
        <v>25</v>
      </c>
      <c r="B421" s="87"/>
      <c r="C421" s="87"/>
      <c r="D421" s="87"/>
      <c r="E421" s="87"/>
    </row>
    <row r="422" spans="1:5" x14ac:dyDescent="0.3">
      <c r="A422" s="5" t="s">
        <v>26</v>
      </c>
    </row>
    <row r="423" spans="1:5" x14ac:dyDescent="0.3">
      <c r="A423" s="5" t="s">
        <v>49</v>
      </c>
    </row>
    <row r="424" spans="1:5" x14ac:dyDescent="0.3">
      <c r="A424" s="5" t="s">
        <v>601</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43461</v>
      </c>
      <c r="C430" s="24">
        <v>45287</v>
      </c>
      <c r="D430" s="25">
        <v>0.14310769672173129</v>
      </c>
      <c r="E430" s="32">
        <v>4</v>
      </c>
    </row>
    <row r="431" spans="1:5" x14ac:dyDescent="0.3">
      <c r="A431" s="31" t="s">
        <v>37</v>
      </c>
      <c r="B431" s="24">
        <v>43431</v>
      </c>
      <c r="C431" s="24">
        <v>45258</v>
      </c>
      <c r="D431" s="25">
        <v>0.14396893059821056</v>
      </c>
      <c r="E431" s="32">
        <v>4</v>
      </c>
    </row>
    <row r="432" spans="1:5" x14ac:dyDescent="0.3">
      <c r="A432" s="39" t="s">
        <v>38</v>
      </c>
      <c r="B432" s="24">
        <v>43403</v>
      </c>
      <c r="C432" s="24">
        <v>45230</v>
      </c>
      <c r="D432" s="25">
        <v>0.14474001781979773</v>
      </c>
      <c r="E432" s="32">
        <v>4</v>
      </c>
    </row>
    <row r="433" spans="1:5" x14ac:dyDescent="0.3">
      <c r="A433" s="39" t="s">
        <v>39</v>
      </c>
      <c r="B433" s="24">
        <v>43368</v>
      </c>
      <c r="C433" s="24">
        <v>45195</v>
      </c>
      <c r="D433" s="25">
        <v>0.1456267178322451</v>
      </c>
      <c r="E433" s="32">
        <v>4</v>
      </c>
    </row>
    <row r="434" spans="1:5" x14ac:dyDescent="0.3">
      <c r="A434" s="39" t="s">
        <v>40</v>
      </c>
      <c r="B434" s="24">
        <v>43340</v>
      </c>
      <c r="C434" s="24">
        <v>45167</v>
      </c>
      <c r="D434" s="25">
        <v>0.14564489950298751</v>
      </c>
      <c r="E434" s="32">
        <v>4</v>
      </c>
    </row>
    <row r="436" spans="1:5" x14ac:dyDescent="0.3">
      <c r="A436" s="92" t="s">
        <v>189</v>
      </c>
      <c r="B436" s="93"/>
      <c r="C436" s="93"/>
      <c r="D436" s="93"/>
      <c r="E436" s="93"/>
    </row>
    <row r="437" spans="1:5" x14ac:dyDescent="0.3">
      <c r="A437" s="1" t="s">
        <v>128</v>
      </c>
      <c r="B437" s="2"/>
      <c r="C437" s="94" t="s">
        <v>3</v>
      </c>
      <c r="D437" s="94" t="s">
        <v>129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130</v>
      </c>
      <c r="C440" s="10"/>
      <c r="D440" s="11"/>
      <c r="E440" s="11"/>
    </row>
    <row r="441" spans="1:5" x14ac:dyDescent="0.3">
      <c r="A441" s="12"/>
      <c r="B441" s="13" t="s">
        <v>9</v>
      </c>
      <c r="C441" s="14"/>
      <c r="D441" s="15"/>
      <c r="E441" s="15"/>
    </row>
    <row r="442" spans="1:5" x14ac:dyDescent="0.3">
      <c r="A442" s="120" t="s">
        <v>10</v>
      </c>
      <c r="B442" s="16" t="s">
        <v>11</v>
      </c>
      <c r="C442" s="26" t="s">
        <v>614</v>
      </c>
      <c r="D442" s="27" t="s">
        <v>615</v>
      </c>
      <c r="E442" s="26" t="s">
        <v>14</v>
      </c>
    </row>
    <row r="443" spans="1:5" x14ac:dyDescent="0.3">
      <c r="A443" s="121"/>
      <c r="B443" s="20" t="s">
        <v>15</v>
      </c>
      <c r="C443" s="21">
        <v>-0.5115133487282868</v>
      </c>
      <c r="D443" s="21">
        <v>-0.24213372170171099</v>
      </c>
      <c r="E443" s="22"/>
    </row>
    <row r="444" spans="1:5" x14ac:dyDescent="0.3">
      <c r="A444" s="120" t="s">
        <v>16</v>
      </c>
      <c r="B444" s="16" t="s">
        <v>11</v>
      </c>
      <c r="C444" s="26" t="s">
        <v>145</v>
      </c>
      <c r="D444" s="26" t="s">
        <v>183</v>
      </c>
      <c r="E444" s="26" t="s">
        <v>14</v>
      </c>
    </row>
    <row r="445" spans="1:5" x14ac:dyDescent="0.3">
      <c r="A445" s="121"/>
      <c r="B445" s="20" t="s">
        <v>15</v>
      </c>
      <c r="C445" s="21">
        <v>-0.18910846568725681</v>
      </c>
      <c r="D445" s="21">
        <v>-0.12340681636825479</v>
      </c>
      <c r="E445" s="22"/>
    </row>
    <row r="446" spans="1:5" x14ac:dyDescent="0.3">
      <c r="A446" s="120" t="s">
        <v>19</v>
      </c>
      <c r="B446" s="16" t="s">
        <v>11</v>
      </c>
      <c r="C446" s="26" t="s">
        <v>467</v>
      </c>
      <c r="D446" s="26" t="s">
        <v>533</v>
      </c>
      <c r="E446" s="26" t="s">
        <v>14</v>
      </c>
    </row>
    <row r="447" spans="1:5" x14ac:dyDescent="0.3">
      <c r="A447" s="121"/>
      <c r="B447" s="20" t="s">
        <v>15</v>
      </c>
      <c r="C447" s="21">
        <v>-6.9963279913071941E-2</v>
      </c>
      <c r="D447" s="21">
        <v>-1.9279718267657842E-2</v>
      </c>
      <c r="E447" s="22"/>
    </row>
    <row r="448" spans="1:5" x14ac:dyDescent="0.3">
      <c r="A448" s="120" t="s">
        <v>22</v>
      </c>
      <c r="B448" s="16" t="s">
        <v>11</v>
      </c>
      <c r="C448" s="26" t="s">
        <v>186</v>
      </c>
      <c r="D448" s="26" t="s">
        <v>187</v>
      </c>
      <c r="E448" s="26" t="s">
        <v>14</v>
      </c>
    </row>
    <row r="449" spans="1:5" x14ac:dyDescent="0.3">
      <c r="A449" s="121"/>
      <c r="B449" s="20" t="s">
        <v>15</v>
      </c>
      <c r="C449" s="21">
        <v>0.13534558449906609</v>
      </c>
      <c r="D449" s="21">
        <v>7.8925779700995236E-2</v>
      </c>
      <c r="E449" s="22"/>
    </row>
    <row r="450" spans="1:5" ht="34.5" customHeight="1" x14ac:dyDescent="0.3">
      <c r="A450" s="87" t="s">
        <v>25</v>
      </c>
      <c r="B450" s="87"/>
      <c r="C450" s="87"/>
      <c r="D450" s="87"/>
      <c r="E450" s="87"/>
    </row>
    <row r="451" spans="1:5" x14ac:dyDescent="0.3">
      <c r="A451" s="5" t="s">
        <v>26</v>
      </c>
    </row>
    <row r="452" spans="1:5" x14ac:dyDescent="0.3">
      <c r="A452" s="5" t="s">
        <v>138</v>
      </c>
    </row>
    <row r="453" spans="1:5" x14ac:dyDescent="0.3">
      <c r="A453" s="5" t="s">
        <v>209</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43467</v>
      </c>
      <c r="C459" s="24">
        <v>45287</v>
      </c>
      <c r="D459" s="25">
        <v>8.0025806902911029E-2</v>
      </c>
      <c r="E459" s="32">
        <v>3</v>
      </c>
    </row>
    <row r="460" spans="1:5" x14ac:dyDescent="0.3">
      <c r="A460" s="31" t="s">
        <v>37</v>
      </c>
      <c r="B460" s="24">
        <v>43438</v>
      </c>
      <c r="C460" s="24">
        <v>45258</v>
      </c>
      <c r="D460" s="25">
        <v>8.0676744009043164E-2</v>
      </c>
      <c r="E460" s="32">
        <v>3</v>
      </c>
    </row>
    <row r="461" spans="1:5" x14ac:dyDescent="0.3">
      <c r="A461" s="39" t="s">
        <v>38</v>
      </c>
      <c r="B461" s="24">
        <v>43410</v>
      </c>
      <c r="C461" s="24">
        <v>45230</v>
      </c>
      <c r="D461" s="25">
        <v>8.1176658773550223E-2</v>
      </c>
      <c r="E461" s="32">
        <v>3</v>
      </c>
    </row>
    <row r="462" spans="1:5" x14ac:dyDescent="0.3">
      <c r="A462" s="39" t="s">
        <v>39</v>
      </c>
      <c r="B462" s="24">
        <v>43368</v>
      </c>
      <c r="C462" s="24">
        <v>45188</v>
      </c>
      <c r="D462" s="25">
        <v>8.1666187932058612E-2</v>
      </c>
      <c r="E462" s="32">
        <v>3</v>
      </c>
    </row>
    <row r="463" spans="1:5" x14ac:dyDescent="0.3">
      <c r="A463" s="39" t="s">
        <v>40</v>
      </c>
      <c r="B463" s="24">
        <v>43340</v>
      </c>
      <c r="C463" s="24">
        <v>45160</v>
      </c>
      <c r="D463" s="25">
        <v>8.1907861243472588E-2</v>
      </c>
      <c r="E463" s="32">
        <v>3</v>
      </c>
    </row>
    <row r="465" spans="1:5" x14ac:dyDescent="0.3">
      <c r="A465" s="92" t="s">
        <v>200</v>
      </c>
      <c r="B465" s="93"/>
      <c r="C465" s="93"/>
      <c r="D465" s="93"/>
      <c r="E465" s="93"/>
    </row>
    <row r="466" spans="1:5" x14ac:dyDescent="0.3">
      <c r="A466" s="1" t="s">
        <v>74</v>
      </c>
      <c r="B466" s="2"/>
      <c r="C466" s="94" t="s">
        <v>3</v>
      </c>
      <c r="D466" s="94" t="s">
        <v>75</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76</v>
      </c>
      <c r="C469" s="10"/>
      <c r="D469" s="11"/>
      <c r="E469" s="11"/>
    </row>
    <row r="470" spans="1:5" x14ac:dyDescent="0.3">
      <c r="A470" s="12"/>
      <c r="B470" s="13" t="s">
        <v>9</v>
      </c>
      <c r="C470" s="14"/>
      <c r="D470" s="15"/>
      <c r="E470" s="15"/>
    </row>
    <row r="471" spans="1:5" x14ac:dyDescent="0.3">
      <c r="A471" s="120" t="s">
        <v>10</v>
      </c>
      <c r="B471" s="16" t="s">
        <v>11</v>
      </c>
      <c r="C471" s="17" t="s">
        <v>616</v>
      </c>
      <c r="D471" s="18" t="s">
        <v>617</v>
      </c>
      <c r="E471" s="17" t="s">
        <v>14</v>
      </c>
    </row>
    <row r="472" spans="1:5" x14ac:dyDescent="0.3">
      <c r="A472" s="121"/>
      <c r="B472" s="20" t="s">
        <v>15</v>
      </c>
      <c r="C472" s="21">
        <v>-0.67157608759566167</v>
      </c>
      <c r="D472" s="21">
        <v>-0.21603772797437826</v>
      </c>
      <c r="E472" s="22"/>
    </row>
    <row r="473" spans="1:5" x14ac:dyDescent="0.3">
      <c r="A473" s="120" t="s">
        <v>16</v>
      </c>
      <c r="B473" s="16" t="s">
        <v>11</v>
      </c>
      <c r="C473" s="17" t="s">
        <v>192</v>
      </c>
      <c r="D473" s="17" t="s">
        <v>193</v>
      </c>
      <c r="E473" s="17" t="s">
        <v>14</v>
      </c>
    </row>
    <row r="474" spans="1:5" x14ac:dyDescent="0.3">
      <c r="A474" s="121"/>
      <c r="B474" s="20" t="s">
        <v>15</v>
      </c>
      <c r="C474" s="21">
        <v>-0.2302506228329777</v>
      </c>
      <c r="D474" s="21">
        <v>-4.5361930729109767E-2</v>
      </c>
      <c r="E474" s="22"/>
    </row>
    <row r="475" spans="1:5" x14ac:dyDescent="0.3">
      <c r="A475" s="120" t="s">
        <v>19</v>
      </c>
      <c r="B475" s="16" t="s">
        <v>11</v>
      </c>
      <c r="C475" s="17" t="s">
        <v>470</v>
      </c>
      <c r="D475" s="17" t="s">
        <v>590</v>
      </c>
      <c r="E475" s="17" t="s">
        <v>14</v>
      </c>
    </row>
    <row r="476" spans="1:5" x14ac:dyDescent="0.3">
      <c r="A476" s="121"/>
      <c r="B476" s="20" t="s">
        <v>15</v>
      </c>
      <c r="C476" s="21">
        <v>-7.473868510790127E-2</v>
      </c>
      <c r="D476" s="21">
        <v>-9.0109814029197821E-3</v>
      </c>
      <c r="E476" s="22"/>
    </row>
    <row r="477" spans="1:5" x14ac:dyDescent="0.3">
      <c r="A477" s="120" t="s">
        <v>22</v>
      </c>
      <c r="B477" s="16" t="s">
        <v>11</v>
      </c>
      <c r="C477" s="17" t="s">
        <v>196</v>
      </c>
      <c r="D477" s="17" t="s">
        <v>241</v>
      </c>
      <c r="E477" s="17" t="s">
        <v>14</v>
      </c>
    </row>
    <row r="478" spans="1:5" x14ac:dyDescent="0.3">
      <c r="A478" s="121"/>
      <c r="B478" s="20" t="s">
        <v>15</v>
      </c>
      <c r="C478" s="21">
        <v>0.13851284703993083</v>
      </c>
      <c r="D478" s="21">
        <v>2.550628945097122E-2</v>
      </c>
      <c r="E478" s="22"/>
    </row>
    <row r="479" spans="1:5" ht="35.25" customHeight="1" x14ac:dyDescent="0.3">
      <c r="A479" s="87" t="s">
        <v>25</v>
      </c>
      <c r="B479" s="87"/>
      <c r="C479" s="87"/>
      <c r="D479" s="87"/>
      <c r="E479" s="87"/>
    </row>
    <row r="480" spans="1:5" x14ac:dyDescent="0.3">
      <c r="A480" s="5" t="s">
        <v>26</v>
      </c>
    </row>
    <row r="481" spans="1:5" x14ac:dyDescent="0.3">
      <c r="A481" s="5" t="s">
        <v>198</v>
      </c>
    </row>
    <row r="482" spans="1:5" x14ac:dyDescent="0.3">
      <c r="A482" s="5" t="s">
        <v>513</v>
      </c>
    </row>
    <row r="483" spans="1:5" x14ac:dyDescent="0.3">
      <c r="A483" s="5" t="s">
        <v>563</v>
      </c>
    </row>
    <row r="484" spans="1:5" ht="27" customHeight="1" x14ac:dyDescent="0.3">
      <c r="A484" s="108" t="s">
        <v>30</v>
      </c>
      <c r="B484" s="108"/>
      <c r="C484" s="108"/>
      <c r="D484" s="108"/>
      <c r="E484" s="108"/>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43473</v>
      </c>
      <c r="C488" s="24">
        <v>45289</v>
      </c>
      <c r="D488" s="25">
        <v>0.1047485585201543</v>
      </c>
      <c r="E488" s="32">
        <v>3</v>
      </c>
    </row>
    <row r="489" spans="1:5" x14ac:dyDescent="0.3">
      <c r="A489" s="31" t="s">
        <v>37</v>
      </c>
      <c r="B489" s="24">
        <v>43431</v>
      </c>
      <c r="C489" s="24">
        <v>45251</v>
      </c>
      <c r="D489" s="25">
        <v>0.10658992743142262</v>
      </c>
      <c r="E489" s="32">
        <v>3</v>
      </c>
    </row>
    <row r="490" spans="1:5" x14ac:dyDescent="0.3">
      <c r="A490" s="23" t="s">
        <v>38</v>
      </c>
      <c r="B490" s="24">
        <v>43403</v>
      </c>
      <c r="C490" s="24">
        <v>45223</v>
      </c>
      <c r="D490" s="25">
        <v>0.1066865146335774</v>
      </c>
      <c r="E490" s="32">
        <v>3</v>
      </c>
    </row>
    <row r="491" spans="1:5" x14ac:dyDescent="0.3">
      <c r="A491" s="23" t="s">
        <v>39</v>
      </c>
      <c r="B491" s="24">
        <v>43375</v>
      </c>
      <c r="C491" s="24">
        <v>45195</v>
      </c>
      <c r="D491" s="25">
        <v>0.10739312450539056</v>
      </c>
      <c r="E491" s="32">
        <v>3</v>
      </c>
    </row>
    <row r="492" spans="1:5" x14ac:dyDescent="0.3">
      <c r="A492" s="23" t="s">
        <v>40</v>
      </c>
      <c r="B492" s="24">
        <v>43347</v>
      </c>
      <c r="C492" s="24">
        <v>45167</v>
      </c>
      <c r="D492" s="25">
        <v>0.10738795063226469</v>
      </c>
      <c r="E492" s="32">
        <v>3</v>
      </c>
    </row>
    <row r="494" spans="1:5" x14ac:dyDescent="0.3">
      <c r="A494" s="92" t="s">
        <v>210</v>
      </c>
      <c r="B494" s="93"/>
      <c r="C494" s="93"/>
      <c r="D494" s="93"/>
      <c r="E494" s="93"/>
    </row>
    <row r="495" spans="1:5" x14ac:dyDescent="0.3">
      <c r="A495" s="1" t="s">
        <v>128</v>
      </c>
      <c r="B495" s="2"/>
      <c r="C495" s="94" t="s">
        <v>3</v>
      </c>
      <c r="D495" s="94" t="s">
        <v>129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130</v>
      </c>
      <c r="C498" s="10"/>
      <c r="D498" s="11"/>
      <c r="E498" s="11"/>
    </row>
    <row r="499" spans="1:5" x14ac:dyDescent="0.3">
      <c r="A499" s="12"/>
      <c r="B499" s="13" t="s">
        <v>9</v>
      </c>
      <c r="C499" s="14"/>
      <c r="D499" s="15"/>
      <c r="E499" s="15"/>
    </row>
    <row r="500" spans="1:5" x14ac:dyDescent="0.3">
      <c r="A500" s="120" t="s">
        <v>10</v>
      </c>
      <c r="B500" s="16" t="s">
        <v>11</v>
      </c>
      <c r="C500" s="26" t="s">
        <v>618</v>
      </c>
      <c r="D500" s="27" t="s">
        <v>619</v>
      </c>
      <c r="E500" s="26" t="s">
        <v>14</v>
      </c>
    </row>
    <row r="501" spans="1:5" x14ac:dyDescent="0.3">
      <c r="A501" s="121"/>
      <c r="B501" s="20" t="s">
        <v>15</v>
      </c>
      <c r="C501" s="21">
        <v>-0.69227136181169113</v>
      </c>
      <c r="D501" s="21">
        <v>-0.33378936500970202</v>
      </c>
      <c r="E501" s="22"/>
    </row>
    <row r="502" spans="1:5" x14ac:dyDescent="0.3">
      <c r="A502" s="120" t="s">
        <v>16</v>
      </c>
      <c r="B502" s="16" t="s">
        <v>11</v>
      </c>
      <c r="C502" s="26" t="s">
        <v>203</v>
      </c>
      <c r="D502" s="26" t="s">
        <v>204</v>
      </c>
      <c r="E502" s="26" t="s">
        <v>14</v>
      </c>
    </row>
    <row r="503" spans="1:5" x14ac:dyDescent="0.3">
      <c r="A503" s="121"/>
      <c r="B503" s="20" t="s">
        <v>15</v>
      </c>
      <c r="C503" s="21">
        <v>-0.20013817001491374</v>
      </c>
      <c r="D503" s="21">
        <v>-0.11919569528335516</v>
      </c>
      <c r="E503" s="22"/>
    </row>
    <row r="504" spans="1:5" x14ac:dyDescent="0.3">
      <c r="A504" s="120" t="s">
        <v>19</v>
      </c>
      <c r="B504" s="16" t="s">
        <v>11</v>
      </c>
      <c r="C504" s="26" t="s">
        <v>491</v>
      </c>
      <c r="D504" s="26" t="s">
        <v>620</v>
      </c>
      <c r="E504" s="26" t="s">
        <v>14</v>
      </c>
    </row>
    <row r="505" spans="1:5" x14ac:dyDescent="0.3">
      <c r="A505" s="121"/>
      <c r="B505" s="20" t="s">
        <v>15</v>
      </c>
      <c r="C505" s="21">
        <v>-3.0779568578773064E-2</v>
      </c>
      <c r="D505" s="21">
        <v>-2.4919622627378457E-3</v>
      </c>
      <c r="E505" s="22"/>
    </row>
    <row r="506" spans="1:5" x14ac:dyDescent="0.3">
      <c r="A506" s="120" t="s">
        <v>22</v>
      </c>
      <c r="B506" s="16" t="s">
        <v>11</v>
      </c>
      <c r="C506" s="26" t="s">
        <v>207</v>
      </c>
      <c r="D506" s="26" t="s">
        <v>208</v>
      </c>
      <c r="E506" s="26" t="s">
        <v>14</v>
      </c>
    </row>
    <row r="507" spans="1:5" x14ac:dyDescent="0.3">
      <c r="A507" s="121"/>
      <c r="B507" s="20" t="s">
        <v>15</v>
      </c>
      <c r="C507" s="21">
        <v>0.20995207085178436</v>
      </c>
      <c r="D507" s="21">
        <v>0.11067518871954518</v>
      </c>
      <c r="E507" s="22"/>
    </row>
    <row r="508" spans="1:5" ht="36.75" customHeight="1" x14ac:dyDescent="0.3">
      <c r="A508" s="87" t="s">
        <v>25</v>
      </c>
      <c r="B508" s="87"/>
      <c r="C508" s="87"/>
      <c r="D508" s="87"/>
      <c r="E508" s="87"/>
    </row>
    <row r="509" spans="1:5" x14ac:dyDescent="0.3">
      <c r="A509" s="5" t="s">
        <v>26</v>
      </c>
    </row>
    <row r="510" spans="1:5" x14ac:dyDescent="0.3">
      <c r="A510" s="5" t="s">
        <v>138</v>
      </c>
    </row>
    <row r="511" spans="1:5" x14ac:dyDescent="0.3">
      <c r="A511" s="5" t="s">
        <v>139</v>
      </c>
    </row>
    <row r="512" spans="1:5" x14ac:dyDescent="0.3">
      <c r="A512" s="5" t="s">
        <v>140</v>
      </c>
    </row>
    <row r="513" spans="1:5" ht="24.75" customHeight="1" x14ac:dyDescent="0.3">
      <c r="A513" s="108" t="s">
        <v>30</v>
      </c>
      <c r="B513" s="108"/>
      <c r="C513" s="108"/>
      <c r="D513" s="108"/>
      <c r="E513" s="108"/>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43461</v>
      </c>
      <c r="C517" s="24">
        <v>45287</v>
      </c>
      <c r="D517" s="25">
        <v>9.9474970633192369E-2</v>
      </c>
      <c r="E517" s="32">
        <v>3</v>
      </c>
    </row>
    <row r="518" spans="1:5" x14ac:dyDescent="0.3">
      <c r="A518" s="31" t="s">
        <v>37</v>
      </c>
      <c r="B518" s="24">
        <v>43431</v>
      </c>
      <c r="C518" s="24">
        <v>45258</v>
      </c>
      <c r="D518" s="25">
        <v>0.10016105959673521</v>
      </c>
      <c r="E518" s="32">
        <v>3</v>
      </c>
    </row>
    <row r="519" spans="1:5" x14ac:dyDescent="0.3">
      <c r="A519" s="39" t="s">
        <v>38</v>
      </c>
      <c r="B519" s="24">
        <v>43403</v>
      </c>
      <c r="C519" s="24">
        <v>45230</v>
      </c>
      <c r="D519" s="25">
        <v>0.10034526100053898</v>
      </c>
      <c r="E519" s="32">
        <v>3</v>
      </c>
    </row>
    <row r="520" spans="1:5" x14ac:dyDescent="0.3">
      <c r="A520" s="39" t="s">
        <v>39</v>
      </c>
      <c r="B520" s="24">
        <v>43368</v>
      </c>
      <c r="C520" s="24">
        <v>45195</v>
      </c>
      <c r="D520" s="25">
        <v>0.1004917027957493</v>
      </c>
      <c r="E520" s="32">
        <v>3</v>
      </c>
    </row>
    <row r="521" spans="1:5" x14ac:dyDescent="0.3">
      <c r="A521" s="39" t="s">
        <v>40</v>
      </c>
      <c r="B521" s="24">
        <v>43340</v>
      </c>
      <c r="C521" s="24">
        <v>45167</v>
      </c>
      <c r="D521" s="25">
        <v>0.10060528712539239</v>
      </c>
      <c r="E521" s="32">
        <v>3</v>
      </c>
    </row>
    <row r="523" spans="1:5" x14ac:dyDescent="0.3">
      <c r="A523" s="92" t="s">
        <v>218</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5" x14ac:dyDescent="0.3">
      <c r="A529" s="120" t="s">
        <v>10</v>
      </c>
      <c r="B529" s="16" t="s">
        <v>11</v>
      </c>
      <c r="C529" s="17" t="s">
        <v>595</v>
      </c>
      <c r="D529" s="18" t="s">
        <v>591</v>
      </c>
      <c r="E529" s="17" t="s">
        <v>14</v>
      </c>
    </row>
    <row r="530" spans="1:5" x14ac:dyDescent="0.3">
      <c r="A530" s="121"/>
      <c r="B530" s="20" t="s">
        <v>15</v>
      </c>
      <c r="C530" s="21">
        <v>-0.71225774443273182</v>
      </c>
      <c r="D530" s="21">
        <v>-0.3061946561932769</v>
      </c>
      <c r="E530" s="22"/>
    </row>
    <row r="531" spans="1:5" x14ac:dyDescent="0.3">
      <c r="A531" s="120" t="s">
        <v>16</v>
      </c>
      <c r="B531" s="16" t="s">
        <v>11</v>
      </c>
      <c r="C531" s="17" t="s">
        <v>212</v>
      </c>
      <c r="D531" s="17" t="s">
        <v>67</v>
      </c>
      <c r="E531" s="17" t="s">
        <v>14</v>
      </c>
    </row>
    <row r="532" spans="1:5" x14ac:dyDescent="0.3">
      <c r="A532" s="121"/>
      <c r="B532" s="20" t="s">
        <v>15</v>
      </c>
      <c r="C532" s="21">
        <v>-0.26271415852244484</v>
      </c>
      <c r="D532" s="21">
        <v>-9.3293505898621731E-2</v>
      </c>
      <c r="E532" s="22"/>
    </row>
    <row r="533" spans="1:5" x14ac:dyDescent="0.3">
      <c r="A533" s="120" t="s">
        <v>19</v>
      </c>
      <c r="B533" s="16" t="s">
        <v>11</v>
      </c>
      <c r="C533" s="17" t="s">
        <v>68</v>
      </c>
      <c r="D533" s="17" t="s">
        <v>214</v>
      </c>
      <c r="E533" s="17" t="s">
        <v>14</v>
      </c>
    </row>
    <row r="534" spans="1:5" x14ac:dyDescent="0.3">
      <c r="A534" s="121"/>
      <c r="B534" s="20" t="s">
        <v>15</v>
      </c>
      <c r="C534" s="21">
        <v>-5.1917009868154174E-2</v>
      </c>
      <c r="D534" s="21">
        <v>3.7101337571836535E-3</v>
      </c>
      <c r="E534" s="22"/>
    </row>
    <row r="535" spans="1:5" x14ac:dyDescent="0.3">
      <c r="A535" s="120" t="s">
        <v>22</v>
      </c>
      <c r="B535" s="16" t="s">
        <v>11</v>
      </c>
      <c r="C535" s="17" t="s">
        <v>215</v>
      </c>
      <c r="D535" s="17" t="s">
        <v>381</v>
      </c>
      <c r="E535" s="17" t="s">
        <v>14</v>
      </c>
    </row>
    <row r="536" spans="1:5" x14ac:dyDescent="0.3">
      <c r="A536" s="121"/>
      <c r="B536" s="20" t="s">
        <v>15</v>
      </c>
      <c r="C536" s="21">
        <v>0.33839617486338791</v>
      </c>
      <c r="D536" s="21">
        <v>9.7158471247186462E-2</v>
      </c>
      <c r="E536" s="22"/>
    </row>
    <row r="537" spans="1:5" ht="36" customHeight="1" x14ac:dyDescent="0.3">
      <c r="A537" s="87" t="s">
        <v>25</v>
      </c>
      <c r="B537" s="87"/>
      <c r="C537" s="87"/>
      <c r="D537" s="87"/>
      <c r="E537" s="87"/>
    </row>
    <row r="538" spans="1:5" x14ac:dyDescent="0.3">
      <c r="A538" s="5" t="s">
        <v>26</v>
      </c>
    </row>
    <row r="539" spans="1:5" x14ac:dyDescent="0.3">
      <c r="A539" s="5" t="s">
        <v>49</v>
      </c>
    </row>
    <row r="540" spans="1:5" x14ac:dyDescent="0.3">
      <c r="A540" s="5" t="s">
        <v>601</v>
      </c>
    </row>
    <row r="541" spans="1:5" x14ac:dyDescent="0.3">
      <c r="A541" s="5" t="s">
        <v>333</v>
      </c>
    </row>
    <row r="542" spans="1:5" ht="24" customHeight="1" x14ac:dyDescent="0.3">
      <c r="A542" s="108" t="s">
        <v>30</v>
      </c>
      <c r="B542" s="108"/>
      <c r="C542" s="108"/>
      <c r="D542" s="108"/>
      <c r="E542" s="108"/>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43461</v>
      </c>
      <c r="C546" s="24">
        <v>45287</v>
      </c>
      <c r="D546" s="25">
        <v>0.12031219187050467</v>
      </c>
      <c r="E546" s="32">
        <v>4</v>
      </c>
    </row>
    <row r="547" spans="1:5" x14ac:dyDescent="0.3">
      <c r="A547" s="31" t="s">
        <v>37</v>
      </c>
      <c r="B547" s="24">
        <v>43431</v>
      </c>
      <c r="C547" s="24">
        <v>45258</v>
      </c>
      <c r="D547" s="25">
        <v>0.12136871692850749</v>
      </c>
      <c r="E547" s="32">
        <v>4</v>
      </c>
    </row>
    <row r="548" spans="1:5" x14ac:dyDescent="0.3">
      <c r="A548" s="23" t="s">
        <v>38</v>
      </c>
      <c r="B548" s="24">
        <v>43403</v>
      </c>
      <c r="C548" s="24">
        <v>45230</v>
      </c>
      <c r="D548" s="25">
        <v>0.12199563680115831</v>
      </c>
      <c r="E548" s="32">
        <v>4</v>
      </c>
    </row>
    <row r="549" spans="1:5" x14ac:dyDescent="0.3">
      <c r="A549" s="23" t="s">
        <v>39</v>
      </c>
      <c r="B549" s="24">
        <v>43368</v>
      </c>
      <c r="C549" s="24">
        <v>45195</v>
      </c>
      <c r="D549" s="25">
        <v>0.12237104416259108</v>
      </c>
      <c r="E549" s="32">
        <v>4</v>
      </c>
    </row>
    <row r="550" spans="1:5" x14ac:dyDescent="0.3">
      <c r="A550" s="23" t="s">
        <v>40</v>
      </c>
      <c r="B550" s="24">
        <v>43340</v>
      </c>
      <c r="C550" s="24">
        <v>45167</v>
      </c>
      <c r="D550" s="25">
        <v>0.12239633391896317</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120" t="s">
        <v>10</v>
      </c>
      <c r="B558" s="16" t="s">
        <v>11</v>
      </c>
      <c r="C558" s="17" t="s">
        <v>566</v>
      </c>
      <c r="D558" s="18" t="s">
        <v>592</v>
      </c>
      <c r="E558" s="17" t="s">
        <v>14</v>
      </c>
    </row>
    <row r="559" spans="1:5" x14ac:dyDescent="0.3">
      <c r="A559" s="121"/>
      <c r="B559" s="20" t="s">
        <v>15</v>
      </c>
      <c r="C559" s="21">
        <v>-0.67818258193849279</v>
      </c>
      <c r="D559" s="21">
        <v>-0.27749084605195762</v>
      </c>
      <c r="E559" s="22"/>
    </row>
    <row r="560" spans="1:5" x14ac:dyDescent="0.3">
      <c r="A560" s="120" t="s">
        <v>16</v>
      </c>
      <c r="B560" s="16" t="s">
        <v>11</v>
      </c>
      <c r="C560" s="17" t="s">
        <v>220</v>
      </c>
      <c r="D560" s="17" t="s">
        <v>221</v>
      </c>
      <c r="E560" s="17" t="s">
        <v>14</v>
      </c>
    </row>
    <row r="561" spans="1:5" x14ac:dyDescent="0.3">
      <c r="A561" s="121"/>
      <c r="B561" s="20" t="s">
        <v>15</v>
      </c>
      <c r="C561" s="21">
        <v>-0.23958107328332368</v>
      </c>
      <c r="D561" s="21">
        <v>-8.0824743882405459E-2</v>
      </c>
      <c r="E561" s="22"/>
    </row>
    <row r="562" spans="1:5" x14ac:dyDescent="0.3">
      <c r="A562" s="120" t="s">
        <v>19</v>
      </c>
      <c r="B562" s="16" t="s">
        <v>11</v>
      </c>
      <c r="C562" s="17" t="s">
        <v>56</v>
      </c>
      <c r="D562" s="17" t="s">
        <v>81</v>
      </c>
      <c r="E562" s="17" t="s">
        <v>14</v>
      </c>
    </row>
    <row r="563" spans="1:5" x14ac:dyDescent="0.3">
      <c r="A563" s="121"/>
      <c r="B563" s="20" t="s">
        <v>15</v>
      </c>
      <c r="C563" s="21">
        <v>-5.59393348407764E-2</v>
      </c>
      <c r="D563" s="21">
        <v>-1.1955857214079879E-3</v>
      </c>
      <c r="E563" s="22"/>
    </row>
    <row r="564" spans="1:5" x14ac:dyDescent="0.3">
      <c r="A564" s="120" t="s">
        <v>22</v>
      </c>
      <c r="B564" s="16" t="s">
        <v>11</v>
      </c>
      <c r="C564" s="17" t="s">
        <v>224</v>
      </c>
      <c r="D564" s="17" t="s">
        <v>384</v>
      </c>
      <c r="E564" s="17" t="s">
        <v>14</v>
      </c>
    </row>
    <row r="565" spans="1:5" x14ac:dyDescent="0.3">
      <c r="A565" s="121"/>
      <c r="B565" s="20" t="s">
        <v>15</v>
      </c>
      <c r="C565" s="21">
        <v>0.23331363872982802</v>
      </c>
      <c r="D565" s="21">
        <v>7.3007586560153381E-2</v>
      </c>
      <c r="E565" s="22"/>
    </row>
    <row r="566" spans="1:5" ht="36.75" customHeight="1" x14ac:dyDescent="0.3">
      <c r="A566" s="87" t="s">
        <v>25</v>
      </c>
      <c r="B566" s="87"/>
      <c r="C566" s="87"/>
      <c r="D566" s="87"/>
      <c r="E566" s="87"/>
    </row>
    <row r="567" spans="1:5" x14ac:dyDescent="0.3">
      <c r="A567" s="5" t="s">
        <v>26</v>
      </c>
    </row>
    <row r="568" spans="1:5" x14ac:dyDescent="0.3">
      <c r="A568" s="5" t="s">
        <v>49</v>
      </c>
    </row>
    <row r="569" spans="1:5" x14ac:dyDescent="0.3">
      <c r="A569" s="5" t="s">
        <v>517</v>
      </c>
    </row>
    <row r="570" spans="1:5" x14ac:dyDescent="0.3">
      <c r="A570" s="5" t="s">
        <v>333</v>
      </c>
    </row>
    <row r="571" spans="1:5" ht="27.75" customHeight="1" x14ac:dyDescent="0.3">
      <c r="A571" s="108" t="s">
        <v>30</v>
      </c>
      <c r="B571" s="108"/>
      <c r="C571" s="108"/>
      <c r="D571" s="108"/>
      <c r="E571" s="10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43461</v>
      </c>
      <c r="C575" s="24">
        <v>45287</v>
      </c>
      <c r="D575" s="25">
        <v>0.10022219792333907</v>
      </c>
      <c r="E575" s="32">
        <v>3</v>
      </c>
    </row>
    <row r="576" spans="1:5" x14ac:dyDescent="0.3">
      <c r="A576" s="31" t="s">
        <v>37</v>
      </c>
      <c r="B576" s="24">
        <v>43431</v>
      </c>
      <c r="C576" s="24">
        <v>45258</v>
      </c>
      <c r="D576" s="25">
        <v>0.10067591274345328</v>
      </c>
      <c r="E576" s="32">
        <v>3</v>
      </c>
    </row>
    <row r="577" spans="1:5" x14ac:dyDescent="0.3">
      <c r="A577" s="23" t="s">
        <v>38</v>
      </c>
      <c r="B577" s="24">
        <v>43403</v>
      </c>
      <c r="C577" s="24">
        <v>45230</v>
      </c>
      <c r="D577" s="25">
        <v>0.10094085699244322</v>
      </c>
      <c r="E577" s="32">
        <v>3</v>
      </c>
    </row>
    <row r="578" spans="1:5" x14ac:dyDescent="0.3">
      <c r="A578" s="23" t="s">
        <v>39</v>
      </c>
      <c r="B578" s="24">
        <v>43368</v>
      </c>
      <c r="C578" s="24">
        <v>45195</v>
      </c>
      <c r="D578" s="25">
        <v>0.10107431627027054</v>
      </c>
      <c r="E578" s="32">
        <v>3</v>
      </c>
    </row>
    <row r="579" spans="1:5" x14ac:dyDescent="0.3">
      <c r="A579" s="23" t="s">
        <v>40</v>
      </c>
      <c r="B579" s="24">
        <v>43340</v>
      </c>
      <c r="C579" s="24">
        <v>45167</v>
      </c>
      <c r="D579" s="25">
        <v>0.10121809774028885</v>
      </c>
      <c r="E579" s="32">
        <v>3</v>
      </c>
    </row>
  </sheetData>
  <mergeCells count="232">
    <mergeCell ref="A514:E514"/>
    <mergeCell ref="A485:E485"/>
    <mergeCell ref="A552:E552"/>
    <mergeCell ref="C553:C555"/>
    <mergeCell ref="D553:D555"/>
    <mergeCell ref="E553:E555"/>
    <mergeCell ref="A494:E494"/>
    <mergeCell ref="C495:C497"/>
    <mergeCell ref="D495:D497"/>
    <mergeCell ref="E495:E497"/>
    <mergeCell ref="A515:E515"/>
    <mergeCell ref="A508:E508"/>
    <mergeCell ref="A513:E513"/>
    <mergeCell ref="A500:A501"/>
    <mergeCell ref="A502:A503"/>
    <mergeCell ref="A504:A505"/>
    <mergeCell ref="A506:A507"/>
    <mergeCell ref="A442:A443"/>
    <mergeCell ref="A444:A445"/>
    <mergeCell ref="A446:A447"/>
    <mergeCell ref="A448:A449"/>
    <mergeCell ref="A471:A472"/>
    <mergeCell ref="A456:E456"/>
    <mergeCell ref="A427:E427"/>
    <mergeCell ref="A361:A362"/>
    <mergeCell ref="A384:A385"/>
    <mergeCell ref="A386:A387"/>
    <mergeCell ref="A388:A389"/>
    <mergeCell ref="A390:A391"/>
    <mergeCell ref="A369:E369"/>
    <mergeCell ref="A436:E436"/>
    <mergeCell ref="C437:C439"/>
    <mergeCell ref="D437:D439"/>
    <mergeCell ref="E437:E439"/>
    <mergeCell ref="A457:E457"/>
    <mergeCell ref="A450:E450"/>
    <mergeCell ref="A407:E407"/>
    <mergeCell ref="C408:C410"/>
    <mergeCell ref="D408:D410"/>
    <mergeCell ref="E408:E410"/>
    <mergeCell ref="A465:E465"/>
    <mergeCell ref="A167:E167"/>
    <mergeCell ref="A160:E160"/>
    <mergeCell ref="A165:E165"/>
    <mergeCell ref="A158:A159"/>
    <mergeCell ref="A303:A304"/>
    <mergeCell ref="A326:A327"/>
    <mergeCell ref="A328:A329"/>
    <mergeCell ref="A330:A331"/>
    <mergeCell ref="A332:A333"/>
    <mergeCell ref="A311:E311"/>
    <mergeCell ref="A243:A244"/>
    <mergeCell ref="A245:A246"/>
    <mergeCell ref="A268:A269"/>
    <mergeCell ref="A270:A271"/>
    <mergeCell ref="A272:A273"/>
    <mergeCell ref="A274:A275"/>
    <mergeCell ref="A253:E253"/>
    <mergeCell ref="A291:E291"/>
    <mergeCell ref="C292:C294"/>
    <mergeCell ref="D292:D294"/>
    <mergeCell ref="E292:E294"/>
    <mergeCell ref="A312:E312"/>
    <mergeCell ref="A305:E305"/>
    <mergeCell ref="A297:A298"/>
    <mergeCell ref="A94:A95"/>
    <mergeCell ref="A96:A97"/>
    <mergeCell ref="A98:A99"/>
    <mergeCell ref="A100:A101"/>
    <mergeCell ref="A123:A124"/>
    <mergeCell ref="A9:A10"/>
    <mergeCell ref="A11:A12"/>
    <mergeCell ref="A13:A14"/>
    <mergeCell ref="A36:A37"/>
    <mergeCell ref="A38:A39"/>
    <mergeCell ref="A40:A41"/>
    <mergeCell ref="A42:A43"/>
    <mergeCell ref="A88:E88"/>
    <mergeCell ref="C89:C91"/>
    <mergeCell ref="D89:D91"/>
    <mergeCell ref="E89:E91"/>
    <mergeCell ref="A109:E109"/>
    <mergeCell ref="A102:E102"/>
    <mergeCell ref="A107:E107"/>
    <mergeCell ref="A59:E59"/>
    <mergeCell ref="C60:C62"/>
    <mergeCell ref="D60:D62"/>
    <mergeCell ref="E60:E62"/>
    <mergeCell ref="A108:E108"/>
    <mergeCell ref="A573:E573"/>
    <mergeCell ref="A566:E566"/>
    <mergeCell ref="A571:E571"/>
    <mergeCell ref="A523:E523"/>
    <mergeCell ref="C524:C526"/>
    <mergeCell ref="D524:D526"/>
    <mergeCell ref="E524:E526"/>
    <mergeCell ref="A544:E544"/>
    <mergeCell ref="A537:E537"/>
    <mergeCell ref="A542:E542"/>
    <mergeCell ref="A531:A532"/>
    <mergeCell ref="A533:A534"/>
    <mergeCell ref="A535:A536"/>
    <mergeCell ref="A558:A559"/>
    <mergeCell ref="A560:A561"/>
    <mergeCell ref="A562:A563"/>
    <mergeCell ref="A564:A565"/>
    <mergeCell ref="A572:E572"/>
    <mergeCell ref="A543:E543"/>
    <mergeCell ref="A529:A530"/>
    <mergeCell ref="C466:C468"/>
    <mergeCell ref="D466:D468"/>
    <mergeCell ref="E466:E468"/>
    <mergeCell ref="A486:E486"/>
    <mergeCell ref="A479:E479"/>
    <mergeCell ref="A484:E484"/>
    <mergeCell ref="A473:A474"/>
    <mergeCell ref="A475:A476"/>
    <mergeCell ref="A477:A478"/>
    <mergeCell ref="A428:E428"/>
    <mergeCell ref="A421:E421"/>
    <mergeCell ref="A413:A414"/>
    <mergeCell ref="A415:A416"/>
    <mergeCell ref="A417:A418"/>
    <mergeCell ref="A378:E378"/>
    <mergeCell ref="C379:C381"/>
    <mergeCell ref="D379:D381"/>
    <mergeCell ref="E379:E381"/>
    <mergeCell ref="A399:E399"/>
    <mergeCell ref="A392:E392"/>
    <mergeCell ref="A398:E398"/>
    <mergeCell ref="A419:A420"/>
    <mergeCell ref="A370:E370"/>
    <mergeCell ref="A363:E363"/>
    <mergeCell ref="A368:E368"/>
    <mergeCell ref="A357:A358"/>
    <mergeCell ref="A359:A360"/>
    <mergeCell ref="A320:E320"/>
    <mergeCell ref="C321:C323"/>
    <mergeCell ref="D321:D323"/>
    <mergeCell ref="E321:E323"/>
    <mergeCell ref="A341:E341"/>
    <mergeCell ref="A334:E334"/>
    <mergeCell ref="A339:E339"/>
    <mergeCell ref="A355:A356"/>
    <mergeCell ref="A340:E340"/>
    <mergeCell ref="A349:E349"/>
    <mergeCell ref="C350:C352"/>
    <mergeCell ref="D350:D352"/>
    <mergeCell ref="E350:E352"/>
    <mergeCell ref="A299:A300"/>
    <mergeCell ref="A301:A302"/>
    <mergeCell ref="A262:E262"/>
    <mergeCell ref="C263:C265"/>
    <mergeCell ref="D263:D265"/>
    <mergeCell ref="E263:E265"/>
    <mergeCell ref="A283:E283"/>
    <mergeCell ref="A276:E276"/>
    <mergeCell ref="A281:E281"/>
    <mergeCell ref="A282:E282"/>
    <mergeCell ref="A233:E233"/>
    <mergeCell ref="C234:C236"/>
    <mergeCell ref="D234:D236"/>
    <mergeCell ref="E234:E236"/>
    <mergeCell ref="A254:E254"/>
    <mergeCell ref="A247:E247"/>
    <mergeCell ref="A252:E252"/>
    <mergeCell ref="A239:A240"/>
    <mergeCell ref="A241:A242"/>
    <mergeCell ref="A225:E225"/>
    <mergeCell ref="A218:E218"/>
    <mergeCell ref="A224:E224"/>
    <mergeCell ref="A216:A217"/>
    <mergeCell ref="A175:E175"/>
    <mergeCell ref="C176:C178"/>
    <mergeCell ref="D176:D178"/>
    <mergeCell ref="E176:E178"/>
    <mergeCell ref="A196:E196"/>
    <mergeCell ref="A189:E189"/>
    <mergeCell ref="A194:E194"/>
    <mergeCell ref="A195:E195"/>
    <mergeCell ref="A181:A182"/>
    <mergeCell ref="A183:A184"/>
    <mergeCell ref="A185:A186"/>
    <mergeCell ref="A187:A188"/>
    <mergeCell ref="A210:A211"/>
    <mergeCell ref="A212:A213"/>
    <mergeCell ref="A214:A215"/>
    <mergeCell ref="A204:E204"/>
    <mergeCell ref="C205:C207"/>
    <mergeCell ref="D205:D207"/>
    <mergeCell ref="E205:E207"/>
    <mergeCell ref="A166:E166"/>
    <mergeCell ref="A117:E117"/>
    <mergeCell ref="C118:C120"/>
    <mergeCell ref="D118:D120"/>
    <mergeCell ref="E118:E120"/>
    <mergeCell ref="A138:E138"/>
    <mergeCell ref="A131:E131"/>
    <mergeCell ref="A125:A126"/>
    <mergeCell ref="A127:A128"/>
    <mergeCell ref="A129:A130"/>
    <mergeCell ref="A137:E137"/>
    <mergeCell ref="A152:A153"/>
    <mergeCell ref="A154:A155"/>
    <mergeCell ref="A156:A157"/>
    <mergeCell ref="A146:E146"/>
    <mergeCell ref="C147:C149"/>
    <mergeCell ref="D147:D149"/>
    <mergeCell ref="E147:E149"/>
    <mergeCell ref="A80:E80"/>
    <mergeCell ref="A73:E73"/>
    <mergeCell ref="A65:A66"/>
    <mergeCell ref="A67:A68"/>
    <mergeCell ref="A69:A70"/>
    <mergeCell ref="A30:E30"/>
    <mergeCell ref="C31:C33"/>
    <mergeCell ref="D31:D33"/>
    <mergeCell ref="E31:E33"/>
    <mergeCell ref="A51:E51"/>
    <mergeCell ref="A44:E44"/>
    <mergeCell ref="A50:E50"/>
    <mergeCell ref="A71:A72"/>
    <mergeCell ref="A79:E79"/>
    <mergeCell ref="A1:E1"/>
    <mergeCell ref="C2:C4"/>
    <mergeCell ref="D2:D4"/>
    <mergeCell ref="E2:E4"/>
    <mergeCell ref="A22:E22"/>
    <mergeCell ref="A15:E15"/>
    <mergeCell ref="A20:E20"/>
    <mergeCell ref="A21:E21"/>
    <mergeCell ref="A7:A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ED861-EED8-453D-8FD1-3E4398E3DD0E}">
  <dimension ref="A1:E579"/>
  <sheetViews>
    <sheetView workbookViewId="0">
      <selection activeCell="A571" sqref="A571:E571"/>
    </sheetView>
  </sheetViews>
  <sheetFormatPr baseColWidth="10" defaultRowHeight="14.4" x14ac:dyDescent="0.3"/>
  <cols>
    <col min="2" max="2" width="51.664062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593</v>
      </c>
      <c r="D7" s="18" t="s">
        <v>621</v>
      </c>
      <c r="E7" s="17" t="s">
        <v>14</v>
      </c>
    </row>
    <row r="8" spans="1:5" x14ac:dyDescent="0.3">
      <c r="A8" s="19"/>
      <c r="B8" s="20" t="s">
        <v>15</v>
      </c>
      <c r="C8" s="21">
        <v>-0.48761326090308821</v>
      </c>
      <c r="D8" s="21">
        <v>-0.12018591158872571</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272</v>
      </c>
      <c r="E11" s="17" t="s">
        <v>14</v>
      </c>
    </row>
    <row r="12" spans="1:5" x14ac:dyDescent="0.3">
      <c r="A12" s="19"/>
      <c r="B12" s="20" t="s">
        <v>15</v>
      </c>
      <c r="C12" s="21">
        <v>-5.1674265123890284E-2</v>
      </c>
      <c r="D12" s="21">
        <v>1.9321813041639491E-3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7.5" customHeight="1" x14ac:dyDescent="0.3">
      <c r="A15" s="87" t="s">
        <v>25</v>
      </c>
      <c r="B15" s="87"/>
      <c r="C15" s="87"/>
      <c r="D15" s="87"/>
      <c r="E15" s="87"/>
    </row>
    <row r="16" spans="1:5" x14ac:dyDescent="0.3">
      <c r="A16" s="5" t="s">
        <v>26</v>
      </c>
    </row>
    <row r="17" spans="1:5" x14ac:dyDescent="0.3">
      <c r="A17" s="5" t="s">
        <v>49</v>
      </c>
    </row>
    <row r="18" spans="1:5" x14ac:dyDescent="0.3">
      <c r="A18" s="5" t="s">
        <v>262</v>
      </c>
    </row>
    <row r="19" spans="1:5" x14ac:dyDescent="0.3">
      <c r="A19" s="5" t="s">
        <v>29</v>
      </c>
    </row>
    <row r="20" spans="1:5" ht="24.75" customHeight="1" x14ac:dyDescent="0.3">
      <c r="A20" s="108" t="s">
        <v>30</v>
      </c>
      <c r="B20" s="108"/>
      <c r="C20" s="108"/>
      <c r="D20" s="108"/>
      <c r="E20" s="108"/>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43858</v>
      </c>
      <c r="C24" s="24">
        <v>45321</v>
      </c>
      <c r="D24" s="25">
        <v>7.4819443711424474E-2</v>
      </c>
      <c r="E24" s="32">
        <v>3</v>
      </c>
    </row>
    <row r="25" spans="1:5" x14ac:dyDescent="0.3">
      <c r="A25" s="31" t="s">
        <v>37</v>
      </c>
      <c r="B25" s="24">
        <v>43823</v>
      </c>
      <c r="C25" s="24">
        <v>45287</v>
      </c>
      <c r="D25" s="25">
        <v>7.4697802102793601E-2</v>
      </c>
      <c r="E25" s="32">
        <v>3</v>
      </c>
    </row>
    <row r="26" spans="1:5" x14ac:dyDescent="0.3">
      <c r="A26" s="23" t="s">
        <v>38</v>
      </c>
      <c r="B26" s="24">
        <v>43795</v>
      </c>
      <c r="C26" s="24">
        <v>45258</v>
      </c>
      <c r="D26" s="25">
        <v>7.4734885137407531E-2</v>
      </c>
      <c r="E26" s="32">
        <v>3</v>
      </c>
    </row>
    <row r="27" spans="1:5" x14ac:dyDescent="0.3">
      <c r="A27" s="23" t="s">
        <v>39</v>
      </c>
      <c r="B27" s="24">
        <v>43767</v>
      </c>
      <c r="C27" s="24">
        <v>45230</v>
      </c>
      <c r="D27" s="25">
        <v>7.4637173533426984E-2</v>
      </c>
      <c r="E27" s="32">
        <v>3</v>
      </c>
    </row>
    <row r="28" spans="1:5" x14ac:dyDescent="0.3">
      <c r="A28" s="23" t="s">
        <v>40</v>
      </c>
      <c r="B28" s="24">
        <v>43732</v>
      </c>
      <c r="C28" s="24">
        <v>45195</v>
      </c>
      <c r="D28" s="25">
        <v>7.5046056234134878E-2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596</v>
      </c>
      <c r="D36" s="18" t="s">
        <v>408</v>
      </c>
      <c r="E36" s="17" t="s">
        <v>14</v>
      </c>
    </row>
    <row r="37" spans="1:5" x14ac:dyDescent="0.3">
      <c r="A37" s="19"/>
      <c r="B37" s="20" t="s">
        <v>15</v>
      </c>
      <c r="C37" s="21">
        <v>-0.7127294172584846</v>
      </c>
      <c r="D37" s="21">
        <v>-0.30461494771400388</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43494</v>
      </c>
      <c r="C53" s="24">
        <v>45321</v>
      </c>
      <c r="D53" s="25">
        <v>0.11355156341023459</v>
      </c>
      <c r="E53" s="32">
        <v>3</v>
      </c>
    </row>
    <row r="54" spans="1:5" x14ac:dyDescent="0.3">
      <c r="A54" s="31" t="s">
        <v>37</v>
      </c>
      <c r="B54" s="24">
        <v>43461</v>
      </c>
      <c r="C54" s="24">
        <v>45287</v>
      </c>
      <c r="D54" s="25">
        <v>0.1141598239252533</v>
      </c>
      <c r="E54" s="32">
        <v>3</v>
      </c>
    </row>
    <row r="55" spans="1:5" x14ac:dyDescent="0.3">
      <c r="A55" s="23" t="s">
        <v>38</v>
      </c>
      <c r="B55" s="24">
        <v>43431</v>
      </c>
      <c r="C55" s="24">
        <v>45258</v>
      </c>
      <c r="D55" s="25">
        <v>0.11555836480623825</v>
      </c>
      <c r="E55" s="32">
        <v>3</v>
      </c>
    </row>
    <row r="56" spans="1:5" x14ac:dyDescent="0.3">
      <c r="A56" s="23" t="s">
        <v>39</v>
      </c>
      <c r="B56" s="24">
        <v>43403</v>
      </c>
      <c r="C56" s="24">
        <v>45230</v>
      </c>
      <c r="D56" s="25">
        <v>0.11664302471191799</v>
      </c>
      <c r="E56" s="32">
        <v>3</v>
      </c>
    </row>
    <row r="57" spans="1:5" x14ac:dyDescent="0.3">
      <c r="A57" s="23" t="s">
        <v>40</v>
      </c>
      <c r="B57" s="24">
        <v>43368</v>
      </c>
      <c r="C57" s="24">
        <v>45195</v>
      </c>
      <c r="D57" s="25">
        <v>0.11734905405888625</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584</v>
      </c>
      <c r="D65" s="18" t="s">
        <v>566</v>
      </c>
      <c r="E65" s="17" t="s">
        <v>14</v>
      </c>
    </row>
    <row r="66" spans="1:5" x14ac:dyDescent="0.3">
      <c r="A66" s="19"/>
      <c r="B66" s="20" t="s">
        <v>15</v>
      </c>
      <c r="C66" s="21">
        <v>-0.73085778293978265</v>
      </c>
      <c r="D66" s="21">
        <v>-0.31461174535817582</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v>
      </c>
      <c r="E69" s="17" t="s">
        <v>14</v>
      </c>
    </row>
    <row r="70" spans="1:5" x14ac:dyDescent="0.3">
      <c r="A70" s="19"/>
      <c r="B70" s="20" t="s">
        <v>15</v>
      </c>
      <c r="C70" s="21">
        <v>-6.4614040131087291E-2</v>
      </c>
      <c r="D70" s="21">
        <v>3.8566357848059951E-3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417</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43494</v>
      </c>
      <c r="C82" s="24">
        <v>45321</v>
      </c>
      <c r="D82" s="25">
        <v>0.11261372270960161</v>
      </c>
      <c r="E82" s="32">
        <v>3</v>
      </c>
    </row>
    <row r="83" spans="1:5" x14ac:dyDescent="0.3">
      <c r="A83" s="31" t="s">
        <v>37</v>
      </c>
      <c r="B83" s="24">
        <v>43461</v>
      </c>
      <c r="C83" s="24">
        <v>45287</v>
      </c>
      <c r="D83" s="25">
        <v>0.1127000026578555</v>
      </c>
      <c r="E83" s="32">
        <v>3</v>
      </c>
    </row>
    <row r="84" spans="1:5" x14ac:dyDescent="0.3">
      <c r="A84" s="23" t="s">
        <v>38</v>
      </c>
      <c r="B84" s="24">
        <v>43431</v>
      </c>
      <c r="C84" s="24">
        <v>45258</v>
      </c>
      <c r="D84" s="25">
        <v>0.11333376084236027</v>
      </c>
      <c r="E84" s="32">
        <v>3</v>
      </c>
    </row>
    <row r="85" spans="1:5" x14ac:dyDescent="0.3">
      <c r="A85" s="23" t="s">
        <v>39</v>
      </c>
      <c r="B85" s="24">
        <v>43403</v>
      </c>
      <c r="C85" s="24">
        <v>45230</v>
      </c>
      <c r="D85" s="25">
        <v>0.11371147001696909</v>
      </c>
      <c r="E85" s="32">
        <v>3</v>
      </c>
    </row>
    <row r="86" spans="1:5" x14ac:dyDescent="0.3">
      <c r="A86" s="23" t="s">
        <v>40</v>
      </c>
      <c r="B86" s="24">
        <v>43368</v>
      </c>
      <c r="C86" s="24">
        <v>45195</v>
      </c>
      <c r="D86" s="25">
        <v>0.11407849272393653</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596</v>
      </c>
      <c r="D94" s="27" t="s">
        <v>542</v>
      </c>
      <c r="E94" s="26" t="s">
        <v>14</v>
      </c>
    </row>
    <row r="95" spans="1:5" x14ac:dyDescent="0.3">
      <c r="A95" s="19"/>
      <c r="B95" s="20" t="s">
        <v>15</v>
      </c>
      <c r="C95" s="21">
        <v>-0.71277250083291999</v>
      </c>
      <c r="D95" s="21">
        <v>-0.29958379857509032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259</v>
      </c>
      <c r="E98" s="26" t="s">
        <v>14</v>
      </c>
    </row>
    <row r="99" spans="1:5" x14ac:dyDescent="0.3">
      <c r="A99" s="19"/>
      <c r="B99" s="20" t="s">
        <v>15</v>
      </c>
      <c r="C99" s="21">
        <v>-5.9119858462576613E-2</v>
      </c>
      <c r="D99" s="21">
        <v>-5.7878827072171957E-3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543</v>
      </c>
    </row>
    <row r="106" spans="1:5" x14ac:dyDescent="0.3">
      <c r="A106" s="5" t="s">
        <v>333</v>
      </c>
    </row>
    <row r="107" spans="1:5" ht="23.25" customHeight="1" x14ac:dyDescent="0.3">
      <c r="A107" s="108" t="s">
        <v>30</v>
      </c>
      <c r="B107" s="108"/>
      <c r="C107" s="108"/>
      <c r="D107" s="108"/>
      <c r="E107" s="108"/>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43494</v>
      </c>
      <c r="C111" s="24">
        <v>45321</v>
      </c>
      <c r="D111" s="25">
        <v>0.10657491147796527</v>
      </c>
      <c r="E111" s="32">
        <v>3</v>
      </c>
    </row>
    <row r="112" spans="1:5" x14ac:dyDescent="0.3">
      <c r="A112" s="31" t="s">
        <v>37</v>
      </c>
      <c r="B112" s="24">
        <v>43461</v>
      </c>
      <c r="C112" s="24">
        <v>45287</v>
      </c>
      <c r="D112" s="25">
        <v>0.10674291626071614</v>
      </c>
      <c r="E112" s="32">
        <v>3</v>
      </c>
    </row>
    <row r="113" spans="1:5" x14ac:dyDescent="0.3">
      <c r="A113" s="39" t="s">
        <v>38</v>
      </c>
      <c r="B113" s="24">
        <v>43431</v>
      </c>
      <c r="C113" s="24">
        <v>45258</v>
      </c>
      <c r="D113" s="25">
        <v>0.10723719499850012</v>
      </c>
      <c r="E113" s="32">
        <v>3</v>
      </c>
    </row>
    <row r="114" spans="1:5" x14ac:dyDescent="0.3">
      <c r="A114" s="39" t="s">
        <v>39</v>
      </c>
      <c r="B114" s="24">
        <v>43403</v>
      </c>
      <c r="C114" s="24">
        <v>45230</v>
      </c>
      <c r="D114" s="25">
        <v>0.10764258347487933</v>
      </c>
      <c r="E114" s="32">
        <v>3</v>
      </c>
    </row>
    <row r="115" spans="1:5" x14ac:dyDescent="0.3">
      <c r="A115" s="39" t="s">
        <v>40</v>
      </c>
      <c r="B115" s="24">
        <v>43368</v>
      </c>
      <c r="C115" s="24">
        <v>45195</v>
      </c>
      <c r="D115" s="25">
        <v>0.10822089746298685</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-0.69984286859239053</v>
      </c>
      <c r="D124" s="21">
        <v>-0.26223465499717902</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232</v>
      </c>
      <c r="D127" s="17" t="s">
        <v>622</v>
      </c>
      <c r="E127" s="17" t="s">
        <v>14</v>
      </c>
    </row>
    <row r="128" spans="1:5" x14ac:dyDescent="0.3">
      <c r="A128" s="19"/>
      <c r="B128" s="20" t="s">
        <v>15</v>
      </c>
      <c r="C128" s="21">
        <v>-1.0753541958586577E-2</v>
      </c>
      <c r="D128" s="21">
        <v>2.4810164689481384E-2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6" customHeight="1" x14ac:dyDescent="0.3">
      <c r="A131" s="87" t="s">
        <v>25</v>
      </c>
      <c r="B131" s="87"/>
      <c r="C131" s="87"/>
      <c r="D131" s="87"/>
      <c r="E131" s="87"/>
    </row>
    <row r="132" spans="1:5" x14ac:dyDescent="0.3">
      <c r="A132" s="5" t="s">
        <v>26</v>
      </c>
    </row>
    <row r="133" spans="1:5" x14ac:dyDescent="0.3">
      <c r="A133" s="5" t="s">
        <v>85</v>
      </c>
    </row>
    <row r="134" spans="1:5" x14ac:dyDescent="0.3">
      <c r="A134" s="5" t="s">
        <v>428</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43494</v>
      </c>
      <c r="C140" s="24">
        <v>45314</v>
      </c>
      <c r="D140" s="25">
        <v>0.17254554434410865</v>
      </c>
      <c r="E140" s="32">
        <v>4</v>
      </c>
    </row>
    <row r="141" spans="1:5" x14ac:dyDescent="0.3">
      <c r="A141" s="31" t="s">
        <v>37</v>
      </c>
      <c r="B141" s="24">
        <v>43467</v>
      </c>
      <c r="C141" s="24">
        <v>45287</v>
      </c>
      <c r="D141" s="25">
        <v>0.17385203884685266</v>
      </c>
      <c r="E141" s="32">
        <v>4</v>
      </c>
    </row>
    <row r="142" spans="1:5" x14ac:dyDescent="0.3">
      <c r="A142" s="23" t="s">
        <v>38</v>
      </c>
      <c r="B142" s="24">
        <v>43438</v>
      </c>
      <c r="C142" s="24">
        <v>45258</v>
      </c>
      <c r="D142" s="25">
        <v>0.17857141450418931</v>
      </c>
      <c r="E142" s="32">
        <v>4</v>
      </c>
    </row>
    <row r="143" spans="1:5" x14ac:dyDescent="0.3">
      <c r="A143" s="23" t="s">
        <v>39</v>
      </c>
      <c r="B143" s="24">
        <v>43410</v>
      </c>
      <c r="C143" s="24">
        <v>45230</v>
      </c>
      <c r="D143" s="25">
        <v>0.17993729211482279</v>
      </c>
      <c r="E143" s="32">
        <v>4</v>
      </c>
    </row>
    <row r="144" spans="1:5" x14ac:dyDescent="0.3">
      <c r="A144" s="23" t="s">
        <v>40</v>
      </c>
      <c r="B144" s="24">
        <v>43368</v>
      </c>
      <c r="C144" s="24">
        <v>45188</v>
      </c>
      <c r="D144" s="25">
        <v>0.18330109666677755</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600</v>
      </c>
      <c r="D152" s="27" t="s">
        <v>564</v>
      </c>
      <c r="E152" s="26" t="s">
        <v>14</v>
      </c>
    </row>
    <row r="153" spans="1:5" x14ac:dyDescent="0.3">
      <c r="A153" s="19"/>
      <c r="B153" s="20" t="s">
        <v>15</v>
      </c>
      <c r="C153" s="21">
        <v>-0.73343692021771245</v>
      </c>
      <c r="D153" s="21">
        <v>-0.32334534988966634</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272</v>
      </c>
      <c r="E156" s="26" t="s">
        <v>14</v>
      </c>
    </row>
    <row r="157" spans="1:5" x14ac:dyDescent="0.3">
      <c r="A157" s="19"/>
      <c r="B157" s="20" t="s">
        <v>15</v>
      </c>
      <c r="C157" s="21">
        <v>-5.9780497198879678E-2</v>
      </c>
      <c r="D157" s="21">
        <v>2.1222447406037404E-3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6" customHeight="1" x14ac:dyDescent="0.3">
      <c r="A160" s="87" t="s">
        <v>25</v>
      </c>
      <c r="B160" s="87"/>
      <c r="C160" s="87"/>
      <c r="D160" s="87"/>
      <c r="E160" s="87"/>
    </row>
    <row r="161" spans="1:5" x14ac:dyDescent="0.3">
      <c r="A161" s="5" t="s">
        <v>26</v>
      </c>
    </row>
    <row r="162" spans="1:5" x14ac:dyDescent="0.3">
      <c r="A162" s="5" t="s">
        <v>49</v>
      </c>
    </row>
    <row r="163" spans="1:5" x14ac:dyDescent="0.3">
      <c r="A163" s="5" t="s">
        <v>623</v>
      </c>
    </row>
    <row r="164" spans="1:5" x14ac:dyDescent="0.3">
      <c r="A164" s="5" t="s">
        <v>333</v>
      </c>
    </row>
    <row r="165" spans="1:5" ht="26.25" customHeight="1" x14ac:dyDescent="0.3">
      <c r="A165" s="108" t="s">
        <v>30</v>
      </c>
      <c r="B165" s="108"/>
      <c r="C165" s="108"/>
      <c r="D165" s="108"/>
      <c r="E165" s="108"/>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43494</v>
      </c>
      <c r="C169" s="24">
        <v>45321</v>
      </c>
      <c r="D169" s="25">
        <v>0.1238172539589151</v>
      </c>
      <c r="E169" s="32">
        <v>4</v>
      </c>
    </row>
    <row r="170" spans="1:5" x14ac:dyDescent="0.3">
      <c r="A170" s="31" t="s">
        <v>37</v>
      </c>
      <c r="B170" s="24">
        <v>43461</v>
      </c>
      <c r="C170" s="24">
        <v>45287</v>
      </c>
      <c r="D170" s="25">
        <v>0.12417217075082337</v>
      </c>
      <c r="E170" s="32">
        <v>4</v>
      </c>
    </row>
    <row r="171" spans="1:5" x14ac:dyDescent="0.3">
      <c r="A171" s="39" t="s">
        <v>38</v>
      </c>
      <c r="B171" s="24">
        <v>43431</v>
      </c>
      <c r="C171" s="24">
        <v>45258</v>
      </c>
      <c r="D171" s="25">
        <v>0.12546244071658247</v>
      </c>
      <c r="E171" s="32">
        <v>4</v>
      </c>
    </row>
    <row r="172" spans="1:5" x14ac:dyDescent="0.3">
      <c r="A172" s="39" t="s">
        <v>39</v>
      </c>
      <c r="B172" s="24">
        <v>43403</v>
      </c>
      <c r="C172" s="24">
        <v>45230</v>
      </c>
      <c r="D172" s="25">
        <v>0.12662173304912841</v>
      </c>
      <c r="E172" s="32">
        <v>4</v>
      </c>
    </row>
    <row r="173" spans="1:5" x14ac:dyDescent="0.3">
      <c r="A173" s="39" t="s">
        <v>40</v>
      </c>
      <c r="B173" s="24">
        <v>43368</v>
      </c>
      <c r="C173" s="24">
        <v>45195</v>
      </c>
      <c r="D173" s="25">
        <v>0.127520328940254</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290</v>
      </c>
      <c r="D181" s="27" t="s">
        <v>550</v>
      </c>
      <c r="E181" s="26" t="s">
        <v>14</v>
      </c>
    </row>
    <row r="182" spans="1:5" x14ac:dyDescent="0.3">
      <c r="A182" s="19"/>
      <c r="B182" s="20" t="s">
        <v>15</v>
      </c>
      <c r="C182" s="21">
        <v>-0.39966743563443163</v>
      </c>
      <c r="D182" s="21">
        <v>-0.11493754098050413</v>
      </c>
      <c r="E182" s="22"/>
    </row>
    <row r="183" spans="1:5" x14ac:dyDescent="0.3">
      <c r="A183" s="8" t="s">
        <v>16</v>
      </c>
      <c r="B183" s="16" t="s">
        <v>11</v>
      </c>
      <c r="C183" s="26" t="s">
        <v>292</v>
      </c>
      <c r="D183" s="26" t="s">
        <v>624</v>
      </c>
      <c r="E183" s="26" t="s">
        <v>14</v>
      </c>
    </row>
    <row r="184" spans="1:5" x14ac:dyDescent="0.3">
      <c r="A184" s="19"/>
      <c r="B184" s="20" t="s">
        <v>15</v>
      </c>
      <c r="C184" s="21">
        <v>-0.16148590951500919</v>
      </c>
      <c r="D184" s="21">
        <v>-3.7668536609003489E-2</v>
      </c>
      <c r="E184" s="22"/>
    </row>
    <row r="185" spans="1:5" x14ac:dyDescent="0.3">
      <c r="A185" s="8" t="s">
        <v>19</v>
      </c>
      <c r="B185" s="16" t="s">
        <v>11</v>
      </c>
      <c r="C185" s="26" t="s">
        <v>437</v>
      </c>
      <c r="D185" s="26" t="s">
        <v>515</v>
      </c>
      <c r="E185" s="26" t="s">
        <v>14</v>
      </c>
    </row>
    <row r="186" spans="1:5" x14ac:dyDescent="0.3">
      <c r="A186" s="19"/>
      <c r="B186" s="20" t="s">
        <v>15</v>
      </c>
      <c r="C186" s="21">
        <v>-2.4988981992675741E-2</v>
      </c>
      <c r="D186" s="21">
        <v>5.8098850237511268E-3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87" t="s">
        <v>25</v>
      </c>
      <c r="B189" s="87"/>
      <c r="C189" s="87"/>
      <c r="D189" s="87"/>
      <c r="E189" s="87"/>
    </row>
    <row r="190" spans="1:5" x14ac:dyDescent="0.3">
      <c r="A190" s="5" t="s">
        <v>26</v>
      </c>
    </row>
    <row r="191" spans="1:5" x14ac:dyDescent="0.3">
      <c r="A191" s="5" t="s">
        <v>625</v>
      </c>
    </row>
    <row r="192" spans="1:5" x14ac:dyDescent="0.3">
      <c r="A192" s="5" t="s">
        <v>516</v>
      </c>
    </row>
    <row r="193" spans="1:5" x14ac:dyDescent="0.3">
      <c r="A193" s="5" t="s">
        <v>29</v>
      </c>
    </row>
    <row r="194" spans="1:5" ht="26.25" customHeight="1" x14ac:dyDescent="0.3">
      <c r="A194" s="108" t="s">
        <v>30</v>
      </c>
      <c r="B194" s="108"/>
      <c r="C194" s="108"/>
      <c r="D194" s="108"/>
      <c r="E194" s="108"/>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43858</v>
      </c>
      <c r="C198" s="24">
        <v>45321</v>
      </c>
      <c r="D198" s="25">
        <v>7.0871735619240012E-2</v>
      </c>
      <c r="E198" s="32">
        <v>3</v>
      </c>
    </row>
    <row r="199" spans="1:5" x14ac:dyDescent="0.3">
      <c r="A199" s="31" t="s">
        <v>37</v>
      </c>
      <c r="B199" s="24">
        <v>43823</v>
      </c>
      <c r="C199" s="24">
        <v>45287</v>
      </c>
      <c r="D199" s="25">
        <v>7.0695207695051887E-2</v>
      </c>
      <c r="E199" s="32">
        <v>3</v>
      </c>
    </row>
    <row r="200" spans="1:5" x14ac:dyDescent="0.3">
      <c r="A200" s="39" t="s">
        <v>38</v>
      </c>
      <c r="B200" s="24">
        <v>43795</v>
      </c>
      <c r="C200" s="24">
        <v>45258</v>
      </c>
      <c r="D200" s="25">
        <v>7.0652508573710374E-2</v>
      </c>
      <c r="E200" s="32">
        <v>3</v>
      </c>
    </row>
    <row r="201" spans="1:5" x14ac:dyDescent="0.3">
      <c r="A201" s="39" t="s">
        <v>39</v>
      </c>
      <c r="B201" s="24">
        <v>43767</v>
      </c>
      <c r="C201" s="24">
        <v>45230</v>
      </c>
      <c r="D201" s="25">
        <v>7.0409896581653933E-2</v>
      </c>
      <c r="E201" s="32">
        <v>3</v>
      </c>
    </row>
    <row r="202" spans="1:5" x14ac:dyDescent="0.3">
      <c r="A202" s="39" t="s">
        <v>40</v>
      </c>
      <c r="B202" s="24">
        <v>43732</v>
      </c>
      <c r="C202" s="24">
        <v>45195</v>
      </c>
      <c r="D202" s="25">
        <v>7.0365456490169606E-2</v>
      </c>
      <c r="E202" s="32">
        <v>3</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604</v>
      </c>
      <c r="D210" s="27" t="s">
        <v>96</v>
      </c>
      <c r="E210" s="26" t="s">
        <v>14</v>
      </c>
    </row>
    <row r="211" spans="1:5" x14ac:dyDescent="0.3">
      <c r="A211" s="19"/>
      <c r="B211" s="20" t="s">
        <v>15</v>
      </c>
      <c r="C211" s="21">
        <v>-0.82106960999965395</v>
      </c>
      <c r="D211" s="21">
        <v>-0.37272481235052535</v>
      </c>
      <c r="E211" s="22"/>
    </row>
    <row r="212" spans="1:5" x14ac:dyDescent="0.3">
      <c r="A212" s="8" t="s">
        <v>16</v>
      </c>
      <c r="B212" s="16" t="s">
        <v>11</v>
      </c>
      <c r="C212" s="26" t="s">
        <v>97</v>
      </c>
      <c r="D212" s="26" t="s">
        <v>98</v>
      </c>
      <c r="E212" s="26" t="s">
        <v>14</v>
      </c>
    </row>
    <row r="213" spans="1:5" x14ac:dyDescent="0.3">
      <c r="A213" s="19"/>
      <c r="B213" s="20" t="s">
        <v>15</v>
      </c>
      <c r="C213" s="21">
        <v>-0.25622516264378659</v>
      </c>
      <c r="D213" s="21">
        <v>-9.8805965155070896E-2</v>
      </c>
      <c r="E213" s="22"/>
    </row>
    <row r="214" spans="1:5" x14ac:dyDescent="0.3">
      <c r="A214" s="8" t="s">
        <v>19</v>
      </c>
      <c r="B214" s="16" t="s">
        <v>11</v>
      </c>
      <c r="C214" s="26" t="s">
        <v>411</v>
      </c>
      <c r="D214" s="26" t="s">
        <v>521</v>
      </c>
      <c r="E214" s="26" t="s">
        <v>14</v>
      </c>
    </row>
    <row r="215" spans="1:5" x14ac:dyDescent="0.3">
      <c r="A215" s="19"/>
      <c r="B215" s="20" t="s">
        <v>15</v>
      </c>
      <c r="C215" s="21">
        <v>-2.7986382785956998E-2</v>
      </c>
      <c r="D215" s="21">
        <v>1.2707875240186572E-2</v>
      </c>
      <c r="E215" s="22"/>
    </row>
    <row r="216" spans="1:5" x14ac:dyDescent="0.3">
      <c r="A216" s="8" t="s">
        <v>22</v>
      </c>
      <c r="B216" s="16" t="s">
        <v>11</v>
      </c>
      <c r="C216" s="26" t="s">
        <v>101</v>
      </c>
      <c r="D216" s="26" t="s">
        <v>346</v>
      </c>
      <c r="E216" s="26" t="s">
        <v>14</v>
      </c>
    </row>
    <row r="217" spans="1:5" x14ac:dyDescent="0.3">
      <c r="A217" s="19"/>
      <c r="B217" s="20" t="s">
        <v>15</v>
      </c>
      <c r="C217" s="21">
        <v>0.37578180975338404</v>
      </c>
      <c r="D217" s="21">
        <v>9.9385111117586966E-2</v>
      </c>
      <c r="E217" s="22"/>
    </row>
    <row r="218" spans="1:5" ht="36.75" customHeight="1" x14ac:dyDescent="0.3">
      <c r="A218" s="87" t="s">
        <v>25</v>
      </c>
      <c r="B218" s="87"/>
      <c r="C218" s="87"/>
      <c r="D218" s="87"/>
      <c r="E218" s="87"/>
    </row>
    <row r="219" spans="1:5" x14ac:dyDescent="0.3">
      <c r="A219" s="5" t="s">
        <v>26</v>
      </c>
    </row>
    <row r="220" spans="1:5" x14ac:dyDescent="0.3">
      <c r="A220" s="5" t="s">
        <v>49</v>
      </c>
    </row>
    <row r="221" spans="1:5" x14ac:dyDescent="0.3">
      <c r="A221" s="5" t="s">
        <v>453</v>
      </c>
    </row>
    <row r="222" spans="1:5" x14ac:dyDescent="0.3">
      <c r="A222" s="5" t="s">
        <v>333</v>
      </c>
    </row>
    <row r="223" spans="1:5" x14ac:dyDescent="0.3">
      <c r="A223" s="5" t="s">
        <v>51</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43490</v>
      </c>
      <c r="C227" s="24">
        <v>45317</v>
      </c>
      <c r="D227" s="25">
        <v>0.14588139328337618</v>
      </c>
      <c r="E227" s="32">
        <v>4</v>
      </c>
    </row>
    <row r="228" spans="1:5" x14ac:dyDescent="0.3">
      <c r="A228" s="31" t="s">
        <v>37</v>
      </c>
      <c r="B228" s="24">
        <v>43462</v>
      </c>
      <c r="C228" s="24">
        <v>45289</v>
      </c>
      <c r="D228" s="25">
        <v>0.14602729009621246</v>
      </c>
      <c r="E228" s="32">
        <v>4</v>
      </c>
    </row>
    <row r="229" spans="1:5" x14ac:dyDescent="0.3">
      <c r="A229" s="39" t="s">
        <v>38</v>
      </c>
      <c r="B229" s="24">
        <v>43427</v>
      </c>
      <c r="C229" s="24">
        <v>45254</v>
      </c>
      <c r="D229" s="25">
        <v>0.14695769031401903</v>
      </c>
      <c r="E229" s="32">
        <v>4</v>
      </c>
    </row>
    <row r="230" spans="1:5" x14ac:dyDescent="0.3">
      <c r="A230" s="39" t="s">
        <v>39</v>
      </c>
      <c r="B230" s="24">
        <v>43399</v>
      </c>
      <c r="C230" s="24">
        <v>45226</v>
      </c>
      <c r="D230" s="25">
        <v>0.14748198138935387</v>
      </c>
      <c r="E230" s="32">
        <v>4</v>
      </c>
    </row>
    <row r="231" spans="1:5" x14ac:dyDescent="0.3">
      <c r="A231" s="39" t="s">
        <v>40</v>
      </c>
      <c r="B231" s="24">
        <v>43371</v>
      </c>
      <c r="C231" s="24">
        <v>45198</v>
      </c>
      <c r="D231" s="25">
        <v>0.14751954265967615</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-0.79317250010641538</v>
      </c>
      <c r="D240" s="21">
        <v>-0.2799523666465189</v>
      </c>
      <c r="E240" s="22"/>
    </row>
    <row r="241" spans="1:5" x14ac:dyDescent="0.3">
      <c r="A241" s="8" t="s">
        <v>16</v>
      </c>
      <c r="B241" s="16" t="s">
        <v>11</v>
      </c>
      <c r="C241" s="17" t="s">
        <v>108</v>
      </c>
      <c r="D241" s="17" t="s">
        <v>626</v>
      </c>
      <c r="E241" s="17" t="s">
        <v>14</v>
      </c>
    </row>
    <row r="242" spans="1:5" x14ac:dyDescent="0.3">
      <c r="A242" s="19"/>
      <c r="B242" s="20" t="s">
        <v>15</v>
      </c>
      <c r="C242" s="21">
        <v>-0.32728281718066421</v>
      </c>
      <c r="D242" s="21">
        <v>-4.1536328551446733E-2</v>
      </c>
      <c r="E242" s="22"/>
    </row>
    <row r="243" spans="1:5" x14ac:dyDescent="0.3">
      <c r="A243" s="8" t="s">
        <v>19</v>
      </c>
      <c r="B243" s="16" t="s">
        <v>11</v>
      </c>
      <c r="C243" s="17" t="s">
        <v>607</v>
      </c>
      <c r="D243" s="17" t="s">
        <v>627</v>
      </c>
      <c r="E243" s="17" t="s">
        <v>14</v>
      </c>
    </row>
    <row r="244" spans="1:5" x14ac:dyDescent="0.3">
      <c r="A244" s="19"/>
      <c r="B244" s="20" t="s">
        <v>15</v>
      </c>
      <c r="C244" s="21">
        <v>8.7552987891037048E-2</v>
      </c>
      <c r="D244" s="21">
        <v>6.8883874064733952E-2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6" customHeight="1" x14ac:dyDescent="0.3">
      <c r="A247" s="87" t="s">
        <v>25</v>
      </c>
      <c r="B247" s="87"/>
      <c r="C247" s="87"/>
      <c r="D247" s="87"/>
      <c r="E247" s="87"/>
    </row>
    <row r="248" spans="1:5" x14ac:dyDescent="0.3">
      <c r="A248" s="5" t="s">
        <v>26</v>
      </c>
    </row>
    <row r="249" spans="1:5" x14ac:dyDescent="0.3">
      <c r="A249" s="5" t="s">
        <v>625</v>
      </c>
    </row>
    <row r="250" spans="1:5" x14ac:dyDescent="0.3">
      <c r="A250" s="5" t="s">
        <v>114</v>
      </c>
    </row>
    <row r="251" spans="1:5" x14ac:dyDescent="0.3">
      <c r="A251" s="5" t="s">
        <v>528</v>
      </c>
    </row>
    <row r="252" spans="1:5" ht="24.75" customHeight="1" x14ac:dyDescent="0.3">
      <c r="A252" s="108" t="s">
        <v>30</v>
      </c>
      <c r="B252" s="108"/>
      <c r="C252" s="108"/>
      <c r="D252" s="108"/>
      <c r="E252" s="108"/>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43496</v>
      </c>
      <c r="C256" s="24">
        <v>45322</v>
      </c>
      <c r="D256" s="25">
        <v>0.1701706686852637</v>
      </c>
      <c r="E256" s="32">
        <v>4</v>
      </c>
    </row>
    <row r="257" spans="1:5" x14ac:dyDescent="0.3">
      <c r="A257" s="31" t="s">
        <v>37</v>
      </c>
      <c r="B257" s="24">
        <v>43465</v>
      </c>
      <c r="C257" s="24">
        <v>45289</v>
      </c>
      <c r="D257" s="25">
        <v>0.170641148097501</v>
      </c>
      <c r="E257" s="32">
        <v>4</v>
      </c>
    </row>
    <row r="258" spans="1:5" x14ac:dyDescent="0.3">
      <c r="A258" s="23" t="s">
        <v>38</v>
      </c>
      <c r="B258" s="24">
        <v>43434</v>
      </c>
      <c r="C258" s="24">
        <v>45260</v>
      </c>
      <c r="D258" s="25">
        <v>0.17241224599751367</v>
      </c>
      <c r="E258" s="32">
        <v>4</v>
      </c>
    </row>
    <row r="259" spans="1:5" x14ac:dyDescent="0.3">
      <c r="A259" s="23" t="s">
        <v>39</v>
      </c>
      <c r="B259" s="24">
        <v>43404</v>
      </c>
      <c r="C259" s="24">
        <v>45230</v>
      </c>
      <c r="D259" s="25">
        <v>0.17303941048056598</v>
      </c>
      <c r="E259" s="32">
        <v>4</v>
      </c>
    </row>
    <row r="260" spans="1:5" x14ac:dyDescent="0.3">
      <c r="A260" s="23" t="s">
        <v>40</v>
      </c>
      <c r="B260" s="24">
        <v>43371</v>
      </c>
      <c r="C260" s="24">
        <v>45198</v>
      </c>
      <c r="D260" s="25">
        <v>0.17413220551283445</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117</v>
      </c>
      <c r="D268" s="27" t="s">
        <v>118</v>
      </c>
      <c r="E268" s="26" t="s">
        <v>14</v>
      </c>
    </row>
    <row r="269" spans="1:5" x14ac:dyDescent="0.3">
      <c r="A269" s="19"/>
      <c r="B269" s="20" t="s">
        <v>15</v>
      </c>
      <c r="C269" s="21">
        <v>-0.87199806063852425</v>
      </c>
      <c r="D269" s="21">
        <v>-0.32236258889618097</v>
      </c>
      <c r="E269" s="22"/>
    </row>
    <row r="270" spans="1:5" x14ac:dyDescent="0.3">
      <c r="A270" s="8" t="s">
        <v>16</v>
      </c>
      <c r="B270" s="16" t="s">
        <v>11</v>
      </c>
      <c r="C270" s="26" t="s">
        <v>119</v>
      </c>
      <c r="D270" s="26" t="s">
        <v>120</v>
      </c>
      <c r="E270" s="26" t="s">
        <v>14</v>
      </c>
    </row>
    <row r="271" spans="1:5" x14ac:dyDescent="0.3">
      <c r="A271" s="19"/>
      <c r="B271" s="20" t="s">
        <v>15</v>
      </c>
      <c r="C271" s="21">
        <v>-0.35109702057223935</v>
      </c>
      <c r="D271" s="21">
        <v>-9.0910378288848404E-2</v>
      </c>
      <c r="E271" s="22"/>
    </row>
    <row r="272" spans="1:5" x14ac:dyDescent="0.3">
      <c r="A272" s="8" t="s">
        <v>19</v>
      </c>
      <c r="B272" s="16" t="s">
        <v>11</v>
      </c>
      <c r="C272" s="26" t="s">
        <v>214</v>
      </c>
      <c r="D272" s="26" t="s">
        <v>301</v>
      </c>
      <c r="E272" s="26" t="s">
        <v>14</v>
      </c>
    </row>
    <row r="273" spans="1:5" x14ac:dyDescent="0.3">
      <c r="A273" s="19"/>
      <c r="B273" s="20" t="s">
        <v>15</v>
      </c>
      <c r="C273" s="21">
        <v>1.0784816753926396E-2</v>
      </c>
      <c r="D273" s="21">
        <v>1.0320996506732794E-2</v>
      </c>
      <c r="E273" s="22"/>
    </row>
    <row r="274" spans="1:5" x14ac:dyDescent="0.3">
      <c r="A274" s="8" t="s">
        <v>22</v>
      </c>
      <c r="B274" s="16" t="s">
        <v>11</v>
      </c>
      <c r="C274" s="26" t="s">
        <v>123</v>
      </c>
      <c r="D274" s="26" t="s">
        <v>608</v>
      </c>
      <c r="E274" s="26" t="s">
        <v>14</v>
      </c>
    </row>
    <row r="275" spans="1:5" x14ac:dyDescent="0.3">
      <c r="A275" s="19"/>
      <c r="B275" s="20" t="s">
        <v>15</v>
      </c>
      <c r="C275" s="21">
        <v>0.59567629485593065</v>
      </c>
      <c r="D275" s="21">
        <v>8.0387620028351314E-2</v>
      </c>
      <c r="E275" s="22"/>
    </row>
    <row r="276" spans="1:5" ht="33.75" customHeight="1" x14ac:dyDescent="0.3">
      <c r="A276" s="87" t="s">
        <v>25</v>
      </c>
      <c r="B276" s="87"/>
      <c r="C276" s="87"/>
      <c r="D276" s="87"/>
      <c r="E276" s="87"/>
    </row>
    <row r="277" spans="1:5" x14ac:dyDescent="0.3">
      <c r="A277" s="5" t="s">
        <v>26</v>
      </c>
    </row>
    <row r="278" spans="1:5" x14ac:dyDescent="0.3">
      <c r="A278" s="5" t="s">
        <v>85</v>
      </c>
    </row>
    <row r="279" spans="1:5" x14ac:dyDescent="0.3">
      <c r="A279" s="5" t="s">
        <v>431</v>
      </c>
    </row>
    <row r="280" spans="1:5" x14ac:dyDescent="0.3">
      <c r="A280" s="5" t="s">
        <v>609</v>
      </c>
    </row>
    <row r="281" spans="1:5" ht="24.75" customHeight="1" x14ac:dyDescent="0.3">
      <c r="A281" s="108" t="s">
        <v>30</v>
      </c>
      <c r="B281" s="108"/>
      <c r="C281" s="108"/>
      <c r="D281" s="108"/>
      <c r="E281" s="108"/>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43496</v>
      </c>
      <c r="C285" s="24">
        <v>45322</v>
      </c>
      <c r="D285" s="25">
        <v>0.20728771396517698</v>
      </c>
      <c r="E285" s="32">
        <v>5</v>
      </c>
    </row>
    <row r="286" spans="1:5" x14ac:dyDescent="0.3">
      <c r="A286" s="31" t="s">
        <v>37</v>
      </c>
      <c r="B286" s="24">
        <v>43465</v>
      </c>
      <c r="C286" s="24">
        <v>45289</v>
      </c>
      <c r="D286" s="25">
        <v>0.20746631994491724</v>
      </c>
      <c r="E286" s="32">
        <v>5</v>
      </c>
    </row>
    <row r="287" spans="1:5" x14ac:dyDescent="0.3">
      <c r="A287" s="39" t="s">
        <v>38</v>
      </c>
      <c r="B287" s="24">
        <v>43434</v>
      </c>
      <c r="C287" s="24">
        <v>45260</v>
      </c>
      <c r="D287" s="25">
        <v>0.20917469537629998</v>
      </c>
      <c r="E287" s="32">
        <v>5</v>
      </c>
    </row>
    <row r="288" spans="1:5" x14ac:dyDescent="0.3">
      <c r="A288" s="39" t="s">
        <v>39</v>
      </c>
      <c r="B288" s="24">
        <v>43404</v>
      </c>
      <c r="C288" s="24">
        <v>45230</v>
      </c>
      <c r="D288" s="25">
        <v>0.20918931473389601</v>
      </c>
      <c r="E288" s="32">
        <v>5</v>
      </c>
    </row>
    <row r="289" spans="1:5" x14ac:dyDescent="0.3">
      <c r="A289" s="39" t="s">
        <v>40</v>
      </c>
      <c r="B289" s="24">
        <v>43371</v>
      </c>
      <c r="C289" s="24">
        <v>45198</v>
      </c>
      <c r="D289" s="25">
        <v>0.20981981680248366</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26" t="s">
        <v>628</v>
      </c>
      <c r="D297" s="27" t="s">
        <v>131</v>
      </c>
      <c r="E297" s="26" t="s">
        <v>14</v>
      </c>
    </row>
    <row r="298" spans="1:5" x14ac:dyDescent="0.3">
      <c r="A298" s="19"/>
      <c r="B298" s="20" t="s">
        <v>15</v>
      </c>
      <c r="C298" s="21">
        <v>-0.25652641213370864</v>
      </c>
      <c r="D298" s="21">
        <v>-8.8011294583210775E-2</v>
      </c>
      <c r="E298" s="22"/>
    </row>
    <row r="299" spans="1:5" x14ac:dyDescent="0.3">
      <c r="A299" s="8" t="s">
        <v>16</v>
      </c>
      <c r="B299" s="16" t="s">
        <v>11</v>
      </c>
      <c r="C299" s="26" t="s">
        <v>132</v>
      </c>
      <c r="D299" s="26" t="s">
        <v>133</v>
      </c>
      <c r="E299" s="26" t="s">
        <v>14</v>
      </c>
    </row>
    <row r="300" spans="1:5" x14ac:dyDescent="0.3">
      <c r="A300" s="19"/>
      <c r="B300" s="20" t="s">
        <v>15</v>
      </c>
      <c r="C300" s="21">
        <v>-5.5390874106651999E-2</v>
      </c>
      <c r="D300" s="21">
        <v>-2.73541368948228E-2</v>
      </c>
      <c r="E300" s="22"/>
    </row>
    <row r="301" spans="1:5" x14ac:dyDescent="0.3">
      <c r="A301" s="8" t="s">
        <v>19</v>
      </c>
      <c r="B301" s="16" t="s">
        <v>11</v>
      </c>
      <c r="C301" s="26" t="s">
        <v>432</v>
      </c>
      <c r="D301" s="26" t="s">
        <v>251</v>
      </c>
      <c r="E301" s="26" t="s">
        <v>14</v>
      </c>
    </row>
    <row r="302" spans="1:5" x14ac:dyDescent="0.3">
      <c r="A302" s="19"/>
      <c r="B302" s="20" t="s">
        <v>15</v>
      </c>
      <c r="C302" s="21">
        <v>-1.2576635356317256E-3</v>
      </c>
      <c r="D302" s="21">
        <v>3.7554824874466153E-3</v>
      </c>
      <c r="E302" s="22"/>
    </row>
    <row r="303" spans="1:5" x14ac:dyDescent="0.3">
      <c r="A303" s="8" t="s">
        <v>22</v>
      </c>
      <c r="B303" s="16" t="s">
        <v>11</v>
      </c>
      <c r="C303" s="26" t="s">
        <v>136</v>
      </c>
      <c r="D303" s="26" t="s">
        <v>137</v>
      </c>
      <c r="E303" s="26" t="s">
        <v>14</v>
      </c>
    </row>
    <row r="304" spans="1:5" x14ac:dyDescent="0.3">
      <c r="A304" s="19"/>
      <c r="B304" s="20" t="s">
        <v>15</v>
      </c>
      <c r="C304" s="21">
        <v>6.0768910808723042E-2</v>
      </c>
      <c r="D304" s="21">
        <v>3.2275509174063854E-2</v>
      </c>
      <c r="E304" s="22"/>
    </row>
    <row r="305" spans="1:5" ht="35.25" customHeight="1" x14ac:dyDescent="0.3">
      <c r="A305" s="87" t="s">
        <v>25</v>
      </c>
      <c r="B305" s="87"/>
      <c r="C305" s="87"/>
      <c r="D305" s="87"/>
      <c r="E305" s="87"/>
    </row>
    <row r="306" spans="1:5" x14ac:dyDescent="0.3">
      <c r="A306" s="5" t="s">
        <v>26</v>
      </c>
    </row>
    <row r="307" spans="1:5" x14ac:dyDescent="0.3">
      <c r="A307" s="5" t="s">
        <v>138</v>
      </c>
    </row>
    <row r="308" spans="1:5" x14ac:dyDescent="0.3">
      <c r="A308" s="5" t="s">
        <v>412</v>
      </c>
    </row>
    <row r="309" spans="1:5" x14ac:dyDescent="0.3">
      <c r="A309" s="5" t="s">
        <v>140</v>
      </c>
    </row>
    <row r="310" spans="1:5" x14ac:dyDescent="0.3">
      <c r="A310" s="5" t="s">
        <v>51</v>
      </c>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43490</v>
      </c>
      <c r="C314" s="24">
        <v>45317</v>
      </c>
      <c r="D314" s="25">
        <v>2.6553591984893987E-2</v>
      </c>
      <c r="E314" s="32">
        <v>2</v>
      </c>
    </row>
    <row r="315" spans="1:5" x14ac:dyDescent="0.3">
      <c r="A315" s="31" t="s">
        <v>37</v>
      </c>
      <c r="B315" s="24">
        <v>43462</v>
      </c>
      <c r="C315" s="24">
        <v>45289</v>
      </c>
      <c r="D315" s="25">
        <v>2.6584981290411855E-2</v>
      </c>
      <c r="E315" s="32">
        <v>2</v>
      </c>
    </row>
    <row r="316" spans="1:5" x14ac:dyDescent="0.3">
      <c r="A316" s="39" t="s">
        <v>38</v>
      </c>
      <c r="B316" s="24">
        <v>43427</v>
      </c>
      <c r="C316" s="24">
        <v>45254</v>
      </c>
      <c r="D316" s="25">
        <v>2.6614158566992702E-2</v>
      </c>
      <c r="E316" s="32">
        <v>2</v>
      </c>
    </row>
    <row r="317" spans="1:5" x14ac:dyDescent="0.3">
      <c r="A317" s="39" t="s">
        <v>39</v>
      </c>
      <c r="B317" s="24">
        <v>43399</v>
      </c>
      <c r="C317" s="24">
        <v>45226</v>
      </c>
      <c r="D317" s="25">
        <v>2.6725805661224393E-2</v>
      </c>
      <c r="E317" s="32">
        <v>2</v>
      </c>
    </row>
    <row r="318" spans="1:5" x14ac:dyDescent="0.3">
      <c r="A318" s="39" t="s">
        <v>40</v>
      </c>
      <c r="B318" s="24">
        <v>43371</v>
      </c>
      <c r="C318" s="24">
        <v>45198</v>
      </c>
      <c r="D318" s="25">
        <v>2.6731011340942305E-2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26" t="s">
        <v>202</v>
      </c>
      <c r="D326" s="27" t="s">
        <v>466</v>
      </c>
      <c r="E326" s="26" t="s">
        <v>14</v>
      </c>
    </row>
    <row r="327" spans="1:5" x14ac:dyDescent="0.3">
      <c r="A327" s="19"/>
      <c r="B327" s="20" t="s">
        <v>15</v>
      </c>
      <c r="C327" s="21">
        <v>-0.55433784443427481</v>
      </c>
      <c r="D327" s="21">
        <v>-0.17811444659751419</v>
      </c>
      <c r="E327" s="22"/>
    </row>
    <row r="328" spans="1:5" x14ac:dyDescent="0.3">
      <c r="A328" s="8" t="s">
        <v>16</v>
      </c>
      <c r="B328" s="16" t="s">
        <v>11</v>
      </c>
      <c r="C328" s="26" t="s">
        <v>144</v>
      </c>
      <c r="D328" s="26" t="s">
        <v>432</v>
      </c>
      <c r="E328" s="26" t="s">
        <v>14</v>
      </c>
    </row>
    <row r="329" spans="1:5" x14ac:dyDescent="0.3">
      <c r="A329" s="19"/>
      <c r="B329" s="20" t="s">
        <v>15</v>
      </c>
      <c r="C329" s="21">
        <v>-0.19285172253831806</v>
      </c>
      <c r="D329" s="21">
        <v>-1.0848454602085944E-4</v>
      </c>
      <c r="E329" s="22"/>
    </row>
    <row r="330" spans="1:5" x14ac:dyDescent="0.3">
      <c r="A330" s="8" t="s">
        <v>19</v>
      </c>
      <c r="B330" s="16" t="s">
        <v>11</v>
      </c>
      <c r="C330" s="26" t="s">
        <v>137</v>
      </c>
      <c r="D330" s="26" t="s">
        <v>629</v>
      </c>
      <c r="E330" s="26" t="s">
        <v>14</v>
      </c>
    </row>
    <row r="331" spans="1:5" x14ac:dyDescent="0.3">
      <c r="A331" s="19"/>
      <c r="B331" s="20" t="s">
        <v>15</v>
      </c>
      <c r="C331" s="21">
        <v>6.5558708725140136E-2</v>
      </c>
      <c r="D331" s="21">
        <v>8.9086164002853518E-2</v>
      </c>
      <c r="E331" s="22"/>
    </row>
    <row r="332" spans="1:5" x14ac:dyDescent="0.3">
      <c r="A332" s="8" t="s">
        <v>22</v>
      </c>
      <c r="B332" s="16" t="s">
        <v>11</v>
      </c>
      <c r="C332" s="26" t="s">
        <v>148</v>
      </c>
      <c r="D332" s="26" t="s">
        <v>149</v>
      </c>
      <c r="E332" s="26" t="s">
        <v>14</v>
      </c>
    </row>
    <row r="333" spans="1:5" x14ac:dyDescent="0.3">
      <c r="A333" s="19"/>
      <c r="B333" s="20" t="s">
        <v>15</v>
      </c>
      <c r="C333" s="21">
        <v>0.53675078348145733</v>
      </c>
      <c r="D333" s="21">
        <v>0.14482330262176579</v>
      </c>
      <c r="E333" s="22"/>
    </row>
    <row r="334" spans="1:5" ht="35.25" customHeight="1" x14ac:dyDescent="0.3">
      <c r="A334" s="87" t="s">
        <v>25</v>
      </c>
      <c r="B334" s="87"/>
      <c r="C334" s="87"/>
      <c r="D334" s="87"/>
      <c r="E334" s="87"/>
    </row>
    <row r="335" spans="1:5" x14ac:dyDescent="0.3">
      <c r="A335" s="5" t="s">
        <v>26</v>
      </c>
    </row>
    <row r="336" spans="1:5" x14ac:dyDescent="0.3">
      <c r="A336" s="5" t="s">
        <v>85</v>
      </c>
    </row>
    <row r="337" spans="1:5" x14ac:dyDescent="0.3">
      <c r="A337" s="5" t="s">
        <v>555</v>
      </c>
    </row>
    <row r="338" spans="1:5" x14ac:dyDescent="0.3">
      <c r="A338" s="5" t="s">
        <v>150</v>
      </c>
    </row>
    <row r="339" spans="1:5" ht="27" customHeight="1" x14ac:dyDescent="0.3">
      <c r="A339" s="108" t="s">
        <v>30</v>
      </c>
      <c r="B339" s="108"/>
      <c r="C339" s="108"/>
      <c r="D339" s="108"/>
      <c r="E339" s="108"/>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45322</v>
      </c>
      <c r="D343" s="25">
        <v>0.16446521288441343</v>
      </c>
      <c r="E343" s="32">
        <v>4</v>
      </c>
    </row>
    <row r="344" spans="1:5" x14ac:dyDescent="0.3">
      <c r="A344" s="31" t="s">
        <v>37</v>
      </c>
      <c r="B344" s="24">
        <v>43910</v>
      </c>
      <c r="C344" s="24">
        <v>45289</v>
      </c>
      <c r="D344" s="25">
        <v>0.16552131843319345</v>
      </c>
      <c r="E344" s="32">
        <v>4</v>
      </c>
    </row>
    <row r="345" spans="1:5" x14ac:dyDescent="0.3">
      <c r="A345" s="39" t="s">
        <v>38</v>
      </c>
      <c r="B345" s="24">
        <v>43910</v>
      </c>
      <c r="C345" s="24">
        <v>45260</v>
      </c>
      <c r="D345" s="25">
        <v>0.1669172662503137</v>
      </c>
      <c r="E345" s="32">
        <v>4</v>
      </c>
    </row>
    <row r="346" spans="1:5" x14ac:dyDescent="0.3">
      <c r="A346" s="39" t="s">
        <v>39</v>
      </c>
      <c r="B346" s="24">
        <v>43910</v>
      </c>
      <c r="C346" s="24">
        <v>45230</v>
      </c>
      <c r="D346" s="25">
        <v>0.16793271196713033</v>
      </c>
      <c r="E346" s="32">
        <v>4</v>
      </c>
    </row>
    <row r="347" spans="1:5" x14ac:dyDescent="0.3">
      <c r="A347" s="39" t="s">
        <v>40</v>
      </c>
      <c r="B347" s="24">
        <v>43910</v>
      </c>
      <c r="C347" s="24">
        <v>45198</v>
      </c>
      <c r="D347" s="25">
        <v>0.16871447943022663</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552</v>
      </c>
      <c r="D355" s="18" t="s">
        <v>142</v>
      </c>
      <c r="E355" s="17" t="s">
        <v>14</v>
      </c>
    </row>
    <row r="356" spans="1:5" x14ac:dyDescent="0.3">
      <c r="A356" s="19"/>
      <c r="B356" s="20" t="s">
        <v>15</v>
      </c>
      <c r="C356" s="21">
        <v>-0.62679094922058631</v>
      </c>
      <c r="D356" s="21">
        <v>-0.24165094177654667</v>
      </c>
      <c r="E356" s="22"/>
    </row>
    <row r="357" spans="1:5" x14ac:dyDescent="0.3">
      <c r="A357" s="8" t="s">
        <v>16</v>
      </c>
      <c r="B357" s="16" t="s">
        <v>11</v>
      </c>
      <c r="C357" s="17" t="s">
        <v>154</v>
      </c>
      <c r="D357" s="17" t="s">
        <v>155</v>
      </c>
      <c r="E357" s="17" t="s">
        <v>14</v>
      </c>
    </row>
    <row r="358" spans="1:5" x14ac:dyDescent="0.3">
      <c r="A358" s="19"/>
      <c r="B358" s="20" t="s">
        <v>15</v>
      </c>
      <c r="C358" s="21">
        <v>-0.16338537083643567</v>
      </c>
      <c r="D358" s="21">
        <v>-5.4926864259024044E-2</v>
      </c>
      <c r="E358" s="22"/>
    </row>
    <row r="359" spans="1:5" x14ac:dyDescent="0.3">
      <c r="A359" s="8" t="s">
        <v>19</v>
      </c>
      <c r="B359" s="16" t="s">
        <v>11</v>
      </c>
      <c r="C359" s="17" t="s">
        <v>507</v>
      </c>
      <c r="D359" s="17" t="s">
        <v>157</v>
      </c>
      <c r="E359" s="17" t="s">
        <v>14</v>
      </c>
    </row>
    <row r="360" spans="1:5" x14ac:dyDescent="0.3">
      <c r="A360" s="19"/>
      <c r="B360" s="20" t="s">
        <v>15</v>
      </c>
      <c r="C360" s="21">
        <v>-3.1537224359465266E-2</v>
      </c>
      <c r="D360" s="21">
        <v>9.3495632152515995E-3</v>
      </c>
      <c r="E360" s="22"/>
    </row>
    <row r="361" spans="1:5" x14ac:dyDescent="0.3">
      <c r="A361" s="8" t="s">
        <v>22</v>
      </c>
      <c r="B361" s="16" t="s">
        <v>11</v>
      </c>
      <c r="C361" s="17" t="s">
        <v>158</v>
      </c>
      <c r="D361" s="17" t="s">
        <v>362</v>
      </c>
      <c r="E361" s="17" t="s">
        <v>14</v>
      </c>
    </row>
    <row r="362" spans="1:5" x14ac:dyDescent="0.3">
      <c r="A362" s="19"/>
      <c r="B362" s="20" t="s">
        <v>15</v>
      </c>
      <c r="C362" s="21">
        <v>0.22688072543591775</v>
      </c>
      <c r="D362" s="21">
        <v>4.9716160016590738E-2</v>
      </c>
      <c r="E362" s="22"/>
    </row>
    <row r="363" spans="1:5" ht="36" customHeight="1" x14ac:dyDescent="0.3">
      <c r="A363" s="87" t="s">
        <v>25</v>
      </c>
      <c r="B363" s="87"/>
      <c r="C363" s="87"/>
      <c r="D363" s="87"/>
      <c r="E363" s="87"/>
    </row>
    <row r="364" spans="1:5" x14ac:dyDescent="0.3">
      <c r="A364" s="5" t="s">
        <v>26</v>
      </c>
    </row>
    <row r="365" spans="1:5" x14ac:dyDescent="0.3">
      <c r="A365" s="5" t="s">
        <v>49</v>
      </c>
    </row>
    <row r="366" spans="1:5" x14ac:dyDescent="0.3">
      <c r="A366" s="5" t="s">
        <v>178</v>
      </c>
    </row>
    <row r="367" spans="1:5" x14ac:dyDescent="0.3">
      <c r="A367" s="5" t="s">
        <v>333</v>
      </c>
    </row>
    <row r="368" spans="1:5" ht="25.5" customHeight="1" x14ac:dyDescent="0.3">
      <c r="A368" s="108" t="s">
        <v>30</v>
      </c>
      <c r="B368" s="108"/>
      <c r="C368" s="108"/>
      <c r="D368" s="108"/>
      <c r="E368" s="108"/>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43490</v>
      </c>
      <c r="C372" s="24">
        <v>45317</v>
      </c>
      <c r="D372" s="25">
        <v>8.2375455496842831E-2</v>
      </c>
      <c r="E372" s="32">
        <v>3</v>
      </c>
    </row>
    <row r="373" spans="1:5" x14ac:dyDescent="0.3">
      <c r="A373" s="31" t="s">
        <v>37</v>
      </c>
      <c r="B373" s="24">
        <v>43462</v>
      </c>
      <c r="C373" s="24">
        <v>45289</v>
      </c>
      <c r="D373" s="25">
        <v>8.2256543124467549E-2</v>
      </c>
      <c r="E373" s="32">
        <v>3</v>
      </c>
    </row>
    <row r="374" spans="1:5" x14ac:dyDescent="0.3">
      <c r="A374" s="23" t="s">
        <v>38</v>
      </c>
      <c r="B374" s="24">
        <v>43427</v>
      </c>
      <c r="C374" s="24">
        <v>45254</v>
      </c>
      <c r="D374" s="25">
        <v>8.2477732219480279E-2</v>
      </c>
      <c r="E374" s="32">
        <v>3</v>
      </c>
    </row>
    <row r="375" spans="1:5" x14ac:dyDescent="0.3">
      <c r="A375" s="23" t="s">
        <v>39</v>
      </c>
      <c r="B375" s="24">
        <v>43399</v>
      </c>
      <c r="C375" s="24">
        <v>45226</v>
      </c>
      <c r="D375" s="25">
        <v>8.2701123436197052E-2</v>
      </c>
      <c r="E375" s="32">
        <v>3</v>
      </c>
    </row>
    <row r="376" spans="1:5" x14ac:dyDescent="0.3">
      <c r="A376" s="23" t="s">
        <v>40</v>
      </c>
      <c r="B376" s="24">
        <v>43371</v>
      </c>
      <c r="C376" s="24">
        <v>45198</v>
      </c>
      <c r="D376" s="25">
        <v>8.2828101535438431E-2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612</v>
      </c>
      <c r="D384" s="27" t="s">
        <v>584</v>
      </c>
      <c r="E384" s="26" t="s">
        <v>14</v>
      </c>
    </row>
    <row r="385" spans="1:5" x14ac:dyDescent="0.3">
      <c r="A385" s="19"/>
      <c r="B385" s="20" t="s">
        <v>15</v>
      </c>
      <c r="C385" s="21">
        <v>-0.76393748423183183</v>
      </c>
      <c r="D385" s="21">
        <v>-0.35433237153590447</v>
      </c>
      <c r="E385" s="22"/>
    </row>
    <row r="386" spans="1:5" x14ac:dyDescent="0.3">
      <c r="A386" s="8" t="s">
        <v>16</v>
      </c>
      <c r="B386" s="16" t="s">
        <v>11</v>
      </c>
      <c r="C386" s="26" t="s">
        <v>165</v>
      </c>
      <c r="D386" s="26" t="s">
        <v>166</v>
      </c>
      <c r="E386" s="26" t="s">
        <v>14</v>
      </c>
    </row>
    <row r="387" spans="1:5" x14ac:dyDescent="0.3">
      <c r="A387" s="19"/>
      <c r="B387" s="20" t="s">
        <v>15</v>
      </c>
      <c r="C387" s="21">
        <v>-0.25788074385122972</v>
      </c>
      <c r="D387" s="21">
        <v>-0.1037057625357376</v>
      </c>
      <c r="E387" s="22"/>
    </row>
    <row r="388" spans="1:5" x14ac:dyDescent="0.3">
      <c r="A388" s="8" t="s">
        <v>19</v>
      </c>
      <c r="B388" s="16" t="s">
        <v>11</v>
      </c>
      <c r="C388" s="26" t="s">
        <v>352</v>
      </c>
      <c r="D388" s="26" t="s">
        <v>585</v>
      </c>
      <c r="E388" s="26" t="s">
        <v>14</v>
      </c>
    </row>
    <row r="389" spans="1:5" x14ac:dyDescent="0.3">
      <c r="A389" s="19"/>
      <c r="B389" s="20" t="s">
        <v>15</v>
      </c>
      <c r="C389" s="21">
        <v>2.8613896613776113E-3</v>
      </c>
      <c r="D389" s="21">
        <v>3.0959376366147096E-2</v>
      </c>
      <c r="E389" s="22"/>
    </row>
    <row r="390" spans="1:5" x14ac:dyDescent="0.3">
      <c r="A390" s="8" t="s">
        <v>22</v>
      </c>
      <c r="B390" s="16" t="s">
        <v>11</v>
      </c>
      <c r="C390" s="26" t="s">
        <v>169</v>
      </c>
      <c r="D390" s="26" t="s">
        <v>365</v>
      </c>
      <c r="E390" s="26" t="s">
        <v>14</v>
      </c>
    </row>
    <row r="391" spans="1:5" x14ac:dyDescent="0.3">
      <c r="A391" s="19"/>
      <c r="B391" s="20" t="s">
        <v>15</v>
      </c>
      <c r="C391" s="21">
        <v>0.46172516556291399</v>
      </c>
      <c r="D391" s="21">
        <v>0.14466023392912475</v>
      </c>
      <c r="E391" s="22"/>
    </row>
    <row r="392" spans="1:5" ht="38.25" customHeight="1" x14ac:dyDescent="0.3">
      <c r="A392" s="87" t="s">
        <v>25</v>
      </c>
      <c r="B392" s="87"/>
      <c r="C392" s="87"/>
      <c r="D392" s="87"/>
      <c r="E392" s="87"/>
    </row>
    <row r="393" spans="1:5" x14ac:dyDescent="0.3">
      <c r="A393" s="5" t="s">
        <v>26</v>
      </c>
    </row>
    <row r="394" spans="1:5" x14ac:dyDescent="0.3">
      <c r="A394" s="5" t="s">
        <v>49</v>
      </c>
    </row>
    <row r="395" spans="1:5" x14ac:dyDescent="0.3">
      <c r="A395" s="5" t="s">
        <v>338</v>
      </c>
    </row>
    <row r="396" spans="1:5" x14ac:dyDescent="0.3">
      <c r="A396" s="5" t="s">
        <v>333</v>
      </c>
    </row>
    <row r="397" spans="1:5" x14ac:dyDescent="0.3">
      <c r="A397" s="5" t="s">
        <v>51</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43494</v>
      </c>
      <c r="C401" s="24">
        <v>45321</v>
      </c>
      <c r="D401" s="25">
        <v>0.14986345084712191</v>
      </c>
      <c r="E401" s="32">
        <v>4</v>
      </c>
    </row>
    <row r="402" spans="1:5" x14ac:dyDescent="0.3">
      <c r="A402" s="31" t="s">
        <v>37</v>
      </c>
      <c r="B402" s="24">
        <v>43461</v>
      </c>
      <c r="C402" s="24">
        <v>45287</v>
      </c>
      <c r="D402" s="25">
        <v>0.15028085676406622</v>
      </c>
      <c r="E402" s="32">
        <v>4</v>
      </c>
    </row>
    <row r="403" spans="1:5" x14ac:dyDescent="0.3">
      <c r="A403" s="39" t="s">
        <v>38</v>
      </c>
      <c r="B403" s="24">
        <v>43431</v>
      </c>
      <c r="C403" s="24">
        <v>45258</v>
      </c>
      <c r="D403" s="25">
        <v>0.151125586108834</v>
      </c>
      <c r="E403" s="32">
        <v>4</v>
      </c>
    </row>
    <row r="404" spans="1:5" x14ac:dyDescent="0.3">
      <c r="A404" s="39" t="s">
        <v>39</v>
      </c>
      <c r="B404" s="24">
        <v>43403</v>
      </c>
      <c r="C404" s="24">
        <v>45230</v>
      </c>
      <c r="D404" s="25">
        <v>0.15209363763639086</v>
      </c>
      <c r="E404" s="32">
        <v>4</v>
      </c>
    </row>
    <row r="405" spans="1:5" x14ac:dyDescent="0.3">
      <c r="A405" s="39" t="s">
        <v>40</v>
      </c>
      <c r="B405" s="24">
        <v>43368</v>
      </c>
      <c r="C405" s="24">
        <v>45195</v>
      </c>
      <c r="D405" s="25">
        <v>0.15306490076160476</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613</v>
      </c>
      <c r="D413" s="27" t="s">
        <v>173</v>
      </c>
      <c r="E413" s="26" t="s">
        <v>14</v>
      </c>
    </row>
    <row r="414" spans="1:5" x14ac:dyDescent="0.3">
      <c r="A414" s="19"/>
      <c r="B414" s="20" t="s">
        <v>15</v>
      </c>
      <c r="C414" s="21">
        <v>-0.74643750488751115</v>
      </c>
      <c r="D414" s="21">
        <v>-0.33768837654150186</v>
      </c>
      <c r="E414" s="22"/>
    </row>
    <row r="415" spans="1:5" x14ac:dyDescent="0.3">
      <c r="A415" s="8" t="s">
        <v>16</v>
      </c>
      <c r="B415" s="16" t="s">
        <v>11</v>
      </c>
      <c r="C415" s="26" t="s">
        <v>80</v>
      </c>
      <c r="D415" s="26" t="s">
        <v>67</v>
      </c>
      <c r="E415" s="26" t="s">
        <v>14</v>
      </c>
    </row>
    <row r="416" spans="1:5" x14ac:dyDescent="0.3">
      <c r="A416" s="19"/>
      <c r="B416" s="20" t="s">
        <v>15</v>
      </c>
      <c r="C416" s="21">
        <v>-0.245335006663705</v>
      </c>
      <c r="D416" s="21">
        <v>-9.3654023087861415E-2</v>
      </c>
      <c r="E416" s="22"/>
    </row>
    <row r="417" spans="1:5" x14ac:dyDescent="0.3">
      <c r="A417" s="8" t="s">
        <v>19</v>
      </c>
      <c r="B417" s="16" t="s">
        <v>11</v>
      </c>
      <c r="C417" s="26" t="s">
        <v>243</v>
      </c>
      <c r="D417" s="26" t="s">
        <v>630</v>
      </c>
      <c r="E417" s="26" t="s">
        <v>14</v>
      </c>
    </row>
    <row r="418" spans="1:5" x14ac:dyDescent="0.3">
      <c r="A418" s="19"/>
      <c r="B418" s="20" t="s">
        <v>15</v>
      </c>
      <c r="C418" s="21">
        <v>8.840365128093719E-3</v>
      </c>
      <c r="D418" s="21">
        <v>3.5057840895545311E-2</v>
      </c>
      <c r="E418" s="22"/>
    </row>
    <row r="419" spans="1:5" x14ac:dyDescent="0.3">
      <c r="A419" s="8" t="s">
        <v>22</v>
      </c>
      <c r="B419" s="16" t="s">
        <v>11</v>
      </c>
      <c r="C419" s="26" t="s">
        <v>176</v>
      </c>
      <c r="D419" s="26" t="s">
        <v>111</v>
      </c>
      <c r="E419" s="26" t="s">
        <v>14</v>
      </c>
    </row>
    <row r="420" spans="1:5" x14ac:dyDescent="0.3">
      <c r="A420" s="19"/>
      <c r="B420" s="20" t="s">
        <v>15</v>
      </c>
      <c r="C420" s="21">
        <v>0.44704777872965362</v>
      </c>
      <c r="D420" s="21">
        <v>0.14538954911026725</v>
      </c>
      <c r="E420" s="22"/>
    </row>
    <row r="421" spans="1:5" ht="36.75" customHeight="1" x14ac:dyDescent="0.3">
      <c r="A421" s="87" t="s">
        <v>25</v>
      </c>
      <c r="B421" s="87"/>
      <c r="C421" s="87"/>
      <c r="D421" s="87"/>
      <c r="E421" s="87"/>
    </row>
    <row r="422" spans="1:5" x14ac:dyDescent="0.3">
      <c r="A422" s="5" t="s">
        <v>26</v>
      </c>
    </row>
    <row r="423" spans="1:5" x14ac:dyDescent="0.3">
      <c r="A423" s="5" t="s">
        <v>49</v>
      </c>
    </row>
    <row r="424" spans="1:5" x14ac:dyDescent="0.3">
      <c r="A424" s="5" t="s">
        <v>266</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43494</v>
      </c>
      <c r="C430" s="24">
        <v>45321</v>
      </c>
      <c r="D430" s="25">
        <v>0.1427070289817948</v>
      </c>
      <c r="E430" s="32">
        <v>4</v>
      </c>
    </row>
    <row r="431" spans="1:5" x14ac:dyDescent="0.3">
      <c r="A431" s="31" t="s">
        <v>37</v>
      </c>
      <c r="B431" s="24">
        <v>43461</v>
      </c>
      <c r="C431" s="24">
        <v>45287</v>
      </c>
      <c r="D431" s="25">
        <v>0.14310769672173129</v>
      </c>
      <c r="E431" s="32">
        <v>4</v>
      </c>
    </row>
    <row r="432" spans="1:5" x14ac:dyDescent="0.3">
      <c r="A432" s="39" t="s">
        <v>38</v>
      </c>
      <c r="B432" s="24">
        <v>43431</v>
      </c>
      <c r="C432" s="24">
        <v>45258</v>
      </c>
      <c r="D432" s="25">
        <v>0.14396893059821056</v>
      </c>
      <c r="E432" s="32">
        <v>4</v>
      </c>
    </row>
    <row r="433" spans="1:5" x14ac:dyDescent="0.3">
      <c r="A433" s="39" t="s">
        <v>39</v>
      </c>
      <c r="B433" s="24">
        <v>43403</v>
      </c>
      <c r="C433" s="24">
        <v>45230</v>
      </c>
      <c r="D433" s="25">
        <v>0.14474001781979773</v>
      </c>
      <c r="E433" s="32">
        <v>4</v>
      </c>
    </row>
    <row r="434" spans="1:5" x14ac:dyDescent="0.3">
      <c r="A434" s="39" t="s">
        <v>40</v>
      </c>
      <c r="B434" s="24">
        <v>43368</v>
      </c>
      <c r="C434" s="24">
        <v>45195</v>
      </c>
      <c r="D434" s="25">
        <v>0.1456267178322451</v>
      </c>
      <c r="E434" s="32">
        <v>4</v>
      </c>
    </row>
    <row r="436" spans="1:5" x14ac:dyDescent="0.3">
      <c r="A436" s="92" t="s">
        <v>189</v>
      </c>
      <c r="B436" s="93"/>
      <c r="C436" s="93"/>
      <c r="D436" s="93"/>
      <c r="E436" s="93"/>
    </row>
    <row r="437" spans="1:5" x14ac:dyDescent="0.3">
      <c r="A437" s="1" t="s">
        <v>128</v>
      </c>
      <c r="B437" s="2"/>
      <c r="C437" s="94" t="s">
        <v>3</v>
      </c>
      <c r="D437" s="94" t="s">
        <v>129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26" t="s">
        <v>614</v>
      </c>
      <c r="D442" s="27" t="s">
        <v>615</v>
      </c>
      <c r="E442" s="26" t="s">
        <v>14</v>
      </c>
    </row>
    <row r="443" spans="1:5" x14ac:dyDescent="0.3">
      <c r="A443" s="19"/>
      <c r="B443" s="20" t="s">
        <v>15</v>
      </c>
      <c r="C443" s="21">
        <v>-0.51168127949869735</v>
      </c>
      <c r="D443" s="21">
        <v>-0.24214146957698335</v>
      </c>
      <c r="E443" s="22"/>
    </row>
    <row r="444" spans="1:5" x14ac:dyDescent="0.3">
      <c r="A444" s="8" t="s">
        <v>16</v>
      </c>
      <c r="B444" s="16" t="s">
        <v>11</v>
      </c>
      <c r="C444" s="26" t="s">
        <v>145</v>
      </c>
      <c r="D444" s="26" t="s">
        <v>183</v>
      </c>
      <c r="E444" s="26" t="s">
        <v>14</v>
      </c>
    </row>
    <row r="445" spans="1:5" x14ac:dyDescent="0.3">
      <c r="A445" s="19"/>
      <c r="B445" s="20" t="s">
        <v>15</v>
      </c>
      <c r="C445" s="21">
        <v>-0.18910846568725681</v>
      </c>
      <c r="D445" s="21">
        <v>-0.12340681636825479</v>
      </c>
      <c r="E445" s="22"/>
    </row>
    <row r="446" spans="1:5" x14ac:dyDescent="0.3">
      <c r="A446" s="8" t="s">
        <v>19</v>
      </c>
      <c r="B446" s="16" t="s">
        <v>11</v>
      </c>
      <c r="C446" s="26" t="s">
        <v>467</v>
      </c>
      <c r="D446" s="26" t="s">
        <v>280</v>
      </c>
      <c r="E446" s="26" t="s">
        <v>14</v>
      </c>
    </row>
    <row r="447" spans="1:5" x14ac:dyDescent="0.3">
      <c r="A447" s="19"/>
      <c r="B447" s="20" t="s">
        <v>15</v>
      </c>
      <c r="C447" s="21">
        <v>-6.9963279913071941E-2</v>
      </c>
      <c r="D447" s="21">
        <v>-2.0762854060519365E-2</v>
      </c>
      <c r="E447" s="22"/>
    </row>
    <row r="448" spans="1:5" x14ac:dyDescent="0.3">
      <c r="A448" s="8" t="s">
        <v>22</v>
      </c>
      <c r="B448" s="16" t="s">
        <v>11</v>
      </c>
      <c r="C448" s="26" t="s">
        <v>186</v>
      </c>
      <c r="D448" s="26" t="s">
        <v>187</v>
      </c>
      <c r="E448" s="26" t="s">
        <v>14</v>
      </c>
    </row>
    <row r="449" spans="1:5" x14ac:dyDescent="0.3">
      <c r="A449" s="19"/>
      <c r="B449" s="20" t="s">
        <v>15</v>
      </c>
      <c r="C449" s="21">
        <v>0.13534558449906609</v>
      </c>
      <c r="D449" s="21">
        <v>7.8925779700995236E-2</v>
      </c>
      <c r="E449" s="22"/>
    </row>
    <row r="450" spans="1:5" ht="36" customHeight="1" x14ac:dyDescent="0.3">
      <c r="A450" s="87" t="s">
        <v>25</v>
      </c>
      <c r="B450" s="87"/>
      <c r="C450" s="87"/>
      <c r="D450" s="87"/>
      <c r="E450" s="87"/>
    </row>
    <row r="451" spans="1:5" x14ac:dyDescent="0.3">
      <c r="A451" s="5" t="s">
        <v>26</v>
      </c>
    </row>
    <row r="452" spans="1:5" x14ac:dyDescent="0.3">
      <c r="A452" s="5" t="s">
        <v>138</v>
      </c>
    </row>
    <row r="453" spans="1:5" x14ac:dyDescent="0.3">
      <c r="A453" s="5" t="s">
        <v>631</v>
      </c>
    </row>
    <row r="454" spans="1:5" x14ac:dyDescent="0.3">
      <c r="A454" s="5" t="s">
        <v>140</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43494</v>
      </c>
      <c r="C459" s="24">
        <v>45314</v>
      </c>
      <c r="D459" s="25">
        <v>7.9808552371320882E-2</v>
      </c>
      <c r="E459" s="32">
        <v>3</v>
      </c>
    </row>
    <row r="460" spans="1:5" x14ac:dyDescent="0.3">
      <c r="A460" s="31" t="s">
        <v>37</v>
      </c>
      <c r="B460" s="24">
        <v>43467</v>
      </c>
      <c r="C460" s="24">
        <v>45287</v>
      </c>
      <c r="D460" s="25">
        <v>8.0025806902911029E-2</v>
      </c>
      <c r="E460" s="32">
        <v>3</v>
      </c>
    </row>
    <row r="461" spans="1:5" x14ac:dyDescent="0.3">
      <c r="A461" s="39" t="s">
        <v>38</v>
      </c>
      <c r="B461" s="24">
        <v>43438</v>
      </c>
      <c r="C461" s="24">
        <v>45258</v>
      </c>
      <c r="D461" s="25">
        <v>8.0676744009043164E-2</v>
      </c>
      <c r="E461" s="32">
        <v>3</v>
      </c>
    </row>
    <row r="462" spans="1:5" x14ac:dyDescent="0.3">
      <c r="A462" s="39" t="s">
        <v>39</v>
      </c>
      <c r="B462" s="24">
        <v>43410</v>
      </c>
      <c r="C462" s="24">
        <v>45230</v>
      </c>
      <c r="D462" s="25">
        <v>8.1176658773550223E-2</v>
      </c>
      <c r="E462" s="32">
        <v>3</v>
      </c>
    </row>
    <row r="463" spans="1:5" x14ac:dyDescent="0.3">
      <c r="A463" s="39" t="s">
        <v>40</v>
      </c>
      <c r="B463" s="24">
        <v>43368</v>
      </c>
      <c r="C463" s="24">
        <v>45188</v>
      </c>
      <c r="D463" s="25">
        <v>8.1666187932058612E-2</v>
      </c>
      <c r="E463" s="32">
        <v>3</v>
      </c>
    </row>
    <row r="465" spans="1:5" x14ac:dyDescent="0.3">
      <c r="A465" s="92" t="s">
        <v>200</v>
      </c>
      <c r="B465" s="93"/>
      <c r="C465" s="93"/>
      <c r="D465" s="93"/>
      <c r="E465" s="93"/>
    </row>
    <row r="466" spans="1:5" x14ac:dyDescent="0.3">
      <c r="A466" s="1" t="s">
        <v>74</v>
      </c>
      <c r="B466" s="2"/>
      <c r="C466" s="94" t="s">
        <v>3</v>
      </c>
      <c r="D466" s="94" t="s">
        <v>75</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26" t="s">
        <v>616</v>
      </c>
      <c r="D471" s="27" t="s">
        <v>617</v>
      </c>
      <c r="E471" s="26" t="s">
        <v>14</v>
      </c>
    </row>
    <row r="472" spans="1:5" x14ac:dyDescent="0.3">
      <c r="A472" s="19"/>
      <c r="B472" s="20" t="s">
        <v>15</v>
      </c>
      <c r="C472" s="21">
        <v>-0.67201250620675912</v>
      </c>
      <c r="D472" s="21">
        <v>-0.21609572423690848</v>
      </c>
      <c r="E472" s="22"/>
    </row>
    <row r="473" spans="1:5" x14ac:dyDescent="0.3">
      <c r="A473" s="8" t="s">
        <v>16</v>
      </c>
      <c r="B473" s="16" t="s">
        <v>11</v>
      </c>
      <c r="C473" s="26" t="s">
        <v>192</v>
      </c>
      <c r="D473" s="26" t="s">
        <v>193</v>
      </c>
      <c r="E473" s="26" t="s">
        <v>14</v>
      </c>
    </row>
    <row r="474" spans="1:5" x14ac:dyDescent="0.3">
      <c r="A474" s="19"/>
      <c r="B474" s="20" t="s">
        <v>15</v>
      </c>
      <c r="C474" s="21">
        <v>-0.2302506228329777</v>
      </c>
      <c r="D474" s="21">
        <v>-4.5361930729109767E-2</v>
      </c>
      <c r="E474" s="22"/>
    </row>
    <row r="475" spans="1:5" x14ac:dyDescent="0.3">
      <c r="A475" s="8" t="s">
        <v>19</v>
      </c>
      <c r="B475" s="16" t="s">
        <v>11</v>
      </c>
      <c r="C475" s="26" t="s">
        <v>470</v>
      </c>
      <c r="D475" s="26" t="s">
        <v>590</v>
      </c>
      <c r="E475" s="26" t="s">
        <v>14</v>
      </c>
    </row>
    <row r="476" spans="1:5" x14ac:dyDescent="0.3">
      <c r="A476" s="19"/>
      <c r="B476" s="20" t="s">
        <v>15</v>
      </c>
      <c r="C476" s="21">
        <v>-7.473868510790127E-2</v>
      </c>
      <c r="D476" s="21">
        <v>-9.0109814029197821E-3</v>
      </c>
      <c r="E476" s="22"/>
    </row>
    <row r="477" spans="1:5" x14ac:dyDescent="0.3">
      <c r="A477" s="8" t="s">
        <v>22</v>
      </c>
      <c r="B477" s="16" t="s">
        <v>11</v>
      </c>
      <c r="C477" s="26" t="s">
        <v>196</v>
      </c>
      <c r="D477" s="26" t="s">
        <v>241</v>
      </c>
      <c r="E477" s="26" t="s">
        <v>14</v>
      </c>
    </row>
    <row r="478" spans="1:5" x14ac:dyDescent="0.3">
      <c r="A478" s="19"/>
      <c r="B478" s="20" t="s">
        <v>15</v>
      </c>
      <c r="C478" s="21">
        <v>0.13851284703993083</v>
      </c>
      <c r="D478" s="21">
        <v>2.550628945097122E-2</v>
      </c>
      <c r="E478" s="22"/>
    </row>
    <row r="479" spans="1:5" ht="35.25" customHeight="1" x14ac:dyDescent="0.3">
      <c r="A479" s="87" t="s">
        <v>25</v>
      </c>
      <c r="B479" s="87"/>
      <c r="C479" s="87"/>
      <c r="D479" s="87"/>
      <c r="E479" s="87"/>
    </row>
    <row r="480" spans="1:5" x14ac:dyDescent="0.3">
      <c r="A480" s="5" t="s">
        <v>26</v>
      </c>
    </row>
    <row r="481" spans="1:5" x14ac:dyDescent="0.3">
      <c r="A481" s="5" t="s">
        <v>198</v>
      </c>
    </row>
    <row r="482" spans="1:5" x14ac:dyDescent="0.3">
      <c r="A482" s="5" t="s">
        <v>513</v>
      </c>
    </row>
    <row r="483" spans="1:5" x14ac:dyDescent="0.3">
      <c r="A483" s="5" t="s">
        <v>563</v>
      </c>
    </row>
    <row r="484" spans="1:5" ht="24" customHeight="1" x14ac:dyDescent="0.3">
      <c r="A484" s="108" t="s">
        <v>30</v>
      </c>
      <c r="B484" s="108"/>
      <c r="C484" s="108"/>
      <c r="D484" s="108"/>
      <c r="E484" s="108"/>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43501</v>
      </c>
      <c r="C488" s="24">
        <v>45321</v>
      </c>
      <c r="D488" s="25">
        <v>0.10446628631517504</v>
      </c>
      <c r="E488" s="32">
        <v>3</v>
      </c>
    </row>
    <row r="489" spans="1:5" x14ac:dyDescent="0.3">
      <c r="A489" s="31" t="s">
        <v>37</v>
      </c>
      <c r="B489" s="24">
        <v>43461</v>
      </c>
      <c r="C489" s="24">
        <v>45279</v>
      </c>
      <c r="D489" s="25">
        <v>0.10553234391898067</v>
      </c>
      <c r="E489" s="32">
        <v>3</v>
      </c>
    </row>
    <row r="490" spans="1:5" x14ac:dyDescent="0.3">
      <c r="A490" s="39" t="s">
        <v>38</v>
      </c>
      <c r="B490" s="24">
        <v>43431</v>
      </c>
      <c r="C490" s="24">
        <v>45251</v>
      </c>
      <c r="D490" s="25">
        <v>0.10658992743142262</v>
      </c>
      <c r="E490" s="32">
        <v>3</v>
      </c>
    </row>
    <row r="491" spans="1:5" x14ac:dyDescent="0.3">
      <c r="A491" s="39" t="s">
        <v>39</v>
      </c>
      <c r="B491" s="24">
        <v>43403</v>
      </c>
      <c r="C491" s="24">
        <v>45223</v>
      </c>
      <c r="D491" s="25">
        <v>0.1066865146335774</v>
      </c>
      <c r="E491" s="32">
        <v>3</v>
      </c>
    </row>
    <row r="492" spans="1:5" x14ac:dyDescent="0.3">
      <c r="A492" s="39" t="s">
        <v>40</v>
      </c>
      <c r="B492" s="24">
        <v>43375</v>
      </c>
      <c r="C492" s="24">
        <v>45195</v>
      </c>
      <c r="D492" s="25">
        <v>0.10739312450539056</v>
      </c>
      <c r="E492" s="32">
        <v>3</v>
      </c>
    </row>
    <row r="494" spans="1:5" x14ac:dyDescent="0.3">
      <c r="A494" s="92" t="s">
        <v>210</v>
      </c>
      <c r="B494" s="93"/>
      <c r="C494" s="93"/>
      <c r="D494" s="93"/>
      <c r="E494" s="93"/>
    </row>
    <row r="495" spans="1:5" x14ac:dyDescent="0.3">
      <c r="A495" s="1" t="s">
        <v>128</v>
      </c>
      <c r="B495" s="2"/>
      <c r="C495" s="94" t="s">
        <v>3</v>
      </c>
      <c r="D495" s="94" t="s">
        <v>129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17" t="s">
        <v>632</v>
      </c>
      <c r="D500" s="18" t="s">
        <v>619</v>
      </c>
      <c r="E500" s="17" t="s">
        <v>14</v>
      </c>
    </row>
    <row r="501" spans="1:5" x14ac:dyDescent="0.3">
      <c r="A501" s="19"/>
      <c r="B501" s="20" t="s">
        <v>15</v>
      </c>
      <c r="C501" s="21">
        <v>-0.69276623434282181</v>
      </c>
      <c r="D501" s="21">
        <v>-0.3339142375441051</v>
      </c>
      <c r="E501" s="22"/>
    </row>
    <row r="502" spans="1:5" x14ac:dyDescent="0.3">
      <c r="A502" s="8" t="s">
        <v>16</v>
      </c>
      <c r="B502" s="16" t="s">
        <v>11</v>
      </c>
      <c r="C502" s="17" t="s">
        <v>203</v>
      </c>
      <c r="D502" s="17" t="s">
        <v>204</v>
      </c>
      <c r="E502" s="17" t="s">
        <v>14</v>
      </c>
    </row>
    <row r="503" spans="1:5" x14ac:dyDescent="0.3">
      <c r="A503" s="19"/>
      <c r="B503" s="20" t="s">
        <v>15</v>
      </c>
      <c r="C503" s="21">
        <v>-0.20013817001491374</v>
      </c>
      <c r="D503" s="21">
        <v>-0.11919569528335516</v>
      </c>
      <c r="E503" s="22"/>
    </row>
    <row r="504" spans="1:5" x14ac:dyDescent="0.3">
      <c r="A504" s="8" t="s">
        <v>19</v>
      </c>
      <c r="B504" s="16" t="s">
        <v>11</v>
      </c>
      <c r="C504" s="17" t="s">
        <v>472</v>
      </c>
      <c r="D504" s="17" t="s">
        <v>620</v>
      </c>
      <c r="E504" s="17" t="s">
        <v>14</v>
      </c>
    </row>
    <row r="505" spans="1:5" x14ac:dyDescent="0.3">
      <c r="A505" s="19"/>
      <c r="B505" s="20" t="s">
        <v>15</v>
      </c>
      <c r="C505" s="21">
        <v>-3.0201571574991481E-2</v>
      </c>
      <c r="D505" s="21">
        <v>-2.4919622627378457E-3</v>
      </c>
      <c r="E505" s="22"/>
    </row>
    <row r="506" spans="1:5" x14ac:dyDescent="0.3">
      <c r="A506" s="8" t="s">
        <v>22</v>
      </c>
      <c r="B506" s="16" t="s">
        <v>11</v>
      </c>
      <c r="C506" s="17" t="s">
        <v>207</v>
      </c>
      <c r="D506" s="17" t="s">
        <v>208</v>
      </c>
      <c r="E506" s="17" t="s">
        <v>14</v>
      </c>
    </row>
    <row r="507" spans="1:5" x14ac:dyDescent="0.3">
      <c r="A507" s="19"/>
      <c r="B507" s="20" t="s">
        <v>15</v>
      </c>
      <c r="C507" s="21">
        <v>0.20995207085178436</v>
      </c>
      <c r="D507" s="21">
        <v>0.11067518871954518</v>
      </c>
      <c r="E507" s="22"/>
    </row>
    <row r="508" spans="1:5" ht="35.25" customHeight="1" x14ac:dyDescent="0.3">
      <c r="A508" s="87" t="s">
        <v>25</v>
      </c>
      <c r="B508" s="87"/>
      <c r="C508" s="87"/>
      <c r="D508" s="87"/>
      <c r="E508" s="87"/>
    </row>
    <row r="509" spans="1:5" x14ac:dyDescent="0.3">
      <c r="A509" s="5" t="s">
        <v>26</v>
      </c>
    </row>
    <row r="510" spans="1:5" x14ac:dyDescent="0.3">
      <c r="A510" s="5" t="s">
        <v>138</v>
      </c>
    </row>
    <row r="511" spans="1:5" x14ac:dyDescent="0.3">
      <c r="A511" s="5" t="s">
        <v>139</v>
      </c>
    </row>
    <row r="512" spans="1:5" x14ac:dyDescent="0.3">
      <c r="A512" s="5" t="s">
        <v>140</v>
      </c>
    </row>
    <row r="513" spans="1:5" ht="23.25" customHeight="1" x14ac:dyDescent="0.3">
      <c r="A513" s="108" t="s">
        <v>30</v>
      </c>
      <c r="B513" s="108"/>
      <c r="C513" s="108"/>
      <c r="D513" s="108"/>
      <c r="E513" s="108"/>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43494</v>
      </c>
      <c r="C517" s="24">
        <v>45321</v>
      </c>
      <c r="D517" s="25">
        <v>9.9151342243310805E-2</v>
      </c>
      <c r="E517" s="32">
        <v>3</v>
      </c>
    </row>
    <row r="518" spans="1:5" x14ac:dyDescent="0.3">
      <c r="A518" s="31" t="s">
        <v>37</v>
      </c>
      <c r="B518" s="24">
        <v>43461</v>
      </c>
      <c r="C518" s="24">
        <v>45287</v>
      </c>
      <c r="D518" s="25">
        <v>9.9474970633192369E-2</v>
      </c>
      <c r="E518" s="32">
        <v>3</v>
      </c>
    </row>
    <row r="519" spans="1:5" x14ac:dyDescent="0.3">
      <c r="A519" s="23" t="s">
        <v>38</v>
      </c>
      <c r="B519" s="24">
        <v>43431</v>
      </c>
      <c r="C519" s="24">
        <v>45258</v>
      </c>
      <c r="D519" s="25">
        <v>0.10016105959673521</v>
      </c>
      <c r="E519" s="32">
        <v>3</v>
      </c>
    </row>
    <row r="520" spans="1:5" x14ac:dyDescent="0.3">
      <c r="A520" s="23" t="s">
        <v>39</v>
      </c>
      <c r="B520" s="24">
        <v>43403</v>
      </c>
      <c r="C520" s="24">
        <v>45230</v>
      </c>
      <c r="D520" s="25">
        <v>0.10034526100053898</v>
      </c>
      <c r="E520" s="32">
        <v>3</v>
      </c>
    </row>
    <row r="521" spans="1:5" x14ac:dyDescent="0.3">
      <c r="A521" s="23" t="s">
        <v>40</v>
      </c>
      <c r="B521" s="24">
        <v>43368</v>
      </c>
      <c r="C521" s="24">
        <v>45195</v>
      </c>
      <c r="D521" s="25">
        <v>0.1004917027957493</v>
      </c>
      <c r="E521" s="32">
        <v>3</v>
      </c>
    </row>
    <row r="523" spans="1:5" x14ac:dyDescent="0.3">
      <c r="A523" s="92" t="s">
        <v>218</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26" t="s">
        <v>595</v>
      </c>
      <c r="D529" s="27" t="s">
        <v>591</v>
      </c>
      <c r="E529" s="26" t="s">
        <v>14</v>
      </c>
    </row>
    <row r="530" spans="1:5" x14ac:dyDescent="0.3">
      <c r="A530" s="19"/>
      <c r="B530" s="20" t="s">
        <v>15</v>
      </c>
      <c r="C530" s="21">
        <v>-0.71244704075619913</v>
      </c>
      <c r="D530" s="21">
        <v>-0.3062126616605525</v>
      </c>
      <c r="E530" s="22"/>
    </row>
    <row r="531" spans="1:5" x14ac:dyDescent="0.3">
      <c r="A531" s="8" t="s">
        <v>16</v>
      </c>
      <c r="B531" s="16" t="s">
        <v>11</v>
      </c>
      <c r="C531" s="26" t="s">
        <v>212</v>
      </c>
      <c r="D531" s="26" t="s">
        <v>67</v>
      </c>
      <c r="E531" s="26" t="s">
        <v>14</v>
      </c>
    </row>
    <row r="532" spans="1:5" x14ac:dyDescent="0.3">
      <c r="A532" s="19"/>
      <c r="B532" s="20" t="s">
        <v>15</v>
      </c>
      <c r="C532" s="21">
        <v>-0.26271415852244484</v>
      </c>
      <c r="D532" s="21">
        <v>-9.3293505898621731E-2</v>
      </c>
      <c r="E532" s="22"/>
    </row>
    <row r="533" spans="1:5" x14ac:dyDescent="0.3">
      <c r="A533" s="8" t="s">
        <v>19</v>
      </c>
      <c r="B533" s="16" t="s">
        <v>11</v>
      </c>
      <c r="C533" s="26" t="s">
        <v>68</v>
      </c>
      <c r="D533" s="26" t="s">
        <v>473</v>
      </c>
      <c r="E533" s="26" t="s">
        <v>14</v>
      </c>
    </row>
    <row r="534" spans="1:5" x14ac:dyDescent="0.3">
      <c r="A534" s="19"/>
      <c r="B534" s="20" t="s">
        <v>15</v>
      </c>
      <c r="C534" s="21">
        <v>-5.1917009868154174E-2</v>
      </c>
      <c r="D534" s="21">
        <v>2.4598081799249716E-3</v>
      </c>
      <c r="E534" s="22"/>
    </row>
    <row r="535" spans="1:5" x14ac:dyDescent="0.3">
      <c r="A535" s="8" t="s">
        <v>22</v>
      </c>
      <c r="B535" s="16" t="s">
        <v>11</v>
      </c>
      <c r="C535" s="26" t="s">
        <v>215</v>
      </c>
      <c r="D535" s="26" t="s">
        <v>381</v>
      </c>
      <c r="E535" s="26" t="s">
        <v>14</v>
      </c>
    </row>
    <row r="536" spans="1:5" x14ac:dyDescent="0.3">
      <c r="A536" s="19"/>
      <c r="B536" s="20" t="s">
        <v>15</v>
      </c>
      <c r="C536" s="21">
        <v>0.33839617486338791</v>
      </c>
      <c r="D536" s="21">
        <v>9.7158471247186462E-2</v>
      </c>
      <c r="E536" s="22"/>
    </row>
    <row r="537" spans="1:5" ht="39" customHeight="1" x14ac:dyDescent="0.3">
      <c r="A537" s="87" t="s">
        <v>25</v>
      </c>
      <c r="B537" s="87"/>
      <c r="C537" s="87"/>
      <c r="D537" s="87"/>
      <c r="E537" s="87"/>
    </row>
    <row r="538" spans="1:5" x14ac:dyDescent="0.3">
      <c r="A538" s="5" t="s">
        <v>26</v>
      </c>
    </row>
    <row r="539" spans="1:5" x14ac:dyDescent="0.3">
      <c r="A539" s="5" t="s">
        <v>49</v>
      </c>
    </row>
    <row r="540" spans="1:5" x14ac:dyDescent="0.3">
      <c r="A540" s="5" t="s">
        <v>565</v>
      </c>
    </row>
    <row r="541" spans="1:5" x14ac:dyDescent="0.3">
      <c r="A541" s="5" t="s">
        <v>333</v>
      </c>
    </row>
    <row r="542" spans="1:5" ht="25.5" customHeight="1" x14ac:dyDescent="0.3">
      <c r="A542" s="108" t="s">
        <v>30</v>
      </c>
      <c r="B542" s="108"/>
      <c r="C542" s="108"/>
      <c r="D542" s="108"/>
      <c r="E542" s="108"/>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43494</v>
      </c>
      <c r="C546" s="24">
        <v>45321</v>
      </c>
      <c r="D546" s="25">
        <v>0.1199506272989856</v>
      </c>
      <c r="E546" s="32">
        <v>3</v>
      </c>
    </row>
    <row r="547" spans="1:5" x14ac:dyDescent="0.3">
      <c r="A547" s="31" t="s">
        <v>37</v>
      </c>
      <c r="B547" s="24">
        <v>43461</v>
      </c>
      <c r="C547" s="24">
        <v>45287</v>
      </c>
      <c r="D547" s="25">
        <v>0.12031219187050467</v>
      </c>
      <c r="E547" s="32">
        <v>4</v>
      </c>
    </row>
    <row r="548" spans="1:5" x14ac:dyDescent="0.3">
      <c r="A548" s="39" t="s">
        <v>38</v>
      </c>
      <c r="B548" s="24">
        <v>43431</v>
      </c>
      <c r="C548" s="24">
        <v>45258</v>
      </c>
      <c r="D548" s="25">
        <v>0.12136871692850749</v>
      </c>
      <c r="E548" s="32">
        <v>4</v>
      </c>
    </row>
    <row r="549" spans="1:5" x14ac:dyDescent="0.3">
      <c r="A549" s="39" t="s">
        <v>39</v>
      </c>
      <c r="B549" s="24">
        <v>43403</v>
      </c>
      <c r="C549" s="24">
        <v>45230</v>
      </c>
      <c r="D549" s="25">
        <v>0.12199563680115831</v>
      </c>
      <c r="E549" s="32">
        <v>4</v>
      </c>
    </row>
    <row r="550" spans="1:5" x14ac:dyDescent="0.3">
      <c r="A550" s="39" t="s">
        <v>40</v>
      </c>
      <c r="B550" s="24">
        <v>43368</v>
      </c>
      <c r="C550" s="24">
        <v>45195</v>
      </c>
      <c r="D550" s="25">
        <v>0.12237104416259108</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566</v>
      </c>
      <c r="D558" s="27" t="s">
        <v>592</v>
      </c>
      <c r="E558" s="26" t="s">
        <v>14</v>
      </c>
    </row>
    <row r="559" spans="1:5" x14ac:dyDescent="0.3">
      <c r="A559" s="19"/>
      <c r="B559" s="20" t="s">
        <v>15</v>
      </c>
      <c r="C559" s="21">
        <v>-0.67825765303443575</v>
      </c>
      <c r="D559" s="21">
        <v>-0.27749090469908477</v>
      </c>
      <c r="E559" s="22"/>
    </row>
    <row r="560" spans="1:5" x14ac:dyDescent="0.3">
      <c r="A560" s="8" t="s">
        <v>16</v>
      </c>
      <c r="B560" s="16" t="s">
        <v>11</v>
      </c>
      <c r="C560" s="26" t="s">
        <v>220</v>
      </c>
      <c r="D560" s="26" t="s">
        <v>221</v>
      </c>
      <c r="E560" s="26" t="s">
        <v>14</v>
      </c>
    </row>
    <row r="561" spans="1:5" x14ac:dyDescent="0.3">
      <c r="A561" s="19"/>
      <c r="B561" s="20" t="s">
        <v>15</v>
      </c>
      <c r="C561" s="21">
        <v>-0.23958107328332368</v>
      </c>
      <c r="D561" s="21">
        <v>-8.0824743882405459E-2</v>
      </c>
      <c r="E561" s="22"/>
    </row>
    <row r="562" spans="1:5" x14ac:dyDescent="0.3">
      <c r="A562" s="8" t="s">
        <v>19</v>
      </c>
      <c r="B562" s="16" t="s">
        <v>11</v>
      </c>
      <c r="C562" s="26" t="s">
        <v>56</v>
      </c>
      <c r="D562" s="26" t="s">
        <v>81</v>
      </c>
      <c r="E562" s="26" t="s">
        <v>14</v>
      </c>
    </row>
    <row r="563" spans="1:5" x14ac:dyDescent="0.3">
      <c r="A563" s="19"/>
      <c r="B563" s="20" t="s">
        <v>15</v>
      </c>
      <c r="C563" s="21">
        <v>-5.59393348407764E-2</v>
      </c>
      <c r="D563" s="21">
        <v>-1.3822748935404805E-3</v>
      </c>
      <c r="E563" s="22"/>
    </row>
    <row r="564" spans="1:5" x14ac:dyDescent="0.3">
      <c r="A564" s="8" t="s">
        <v>22</v>
      </c>
      <c r="B564" s="16" t="s">
        <v>11</v>
      </c>
      <c r="C564" s="26" t="s">
        <v>224</v>
      </c>
      <c r="D564" s="26" t="s">
        <v>384</v>
      </c>
      <c r="E564" s="26" t="s">
        <v>14</v>
      </c>
    </row>
    <row r="565" spans="1:5" x14ac:dyDescent="0.3">
      <c r="A565" s="19"/>
      <c r="B565" s="20" t="s">
        <v>15</v>
      </c>
      <c r="C565" s="21">
        <v>0.23331363872982802</v>
      </c>
      <c r="D565" s="21">
        <v>7.3007586560153381E-2</v>
      </c>
      <c r="E565" s="22"/>
    </row>
    <row r="566" spans="1:5" ht="36.75" customHeight="1" x14ac:dyDescent="0.3">
      <c r="A566" s="87" t="s">
        <v>25</v>
      </c>
      <c r="B566" s="87"/>
      <c r="C566" s="87"/>
      <c r="D566" s="87"/>
      <c r="E566" s="87"/>
    </row>
    <row r="567" spans="1:5" x14ac:dyDescent="0.3">
      <c r="A567" s="5" t="s">
        <v>26</v>
      </c>
    </row>
    <row r="568" spans="1:5" x14ac:dyDescent="0.3">
      <c r="A568" s="5" t="s">
        <v>49</v>
      </c>
    </row>
    <row r="569" spans="1:5" x14ac:dyDescent="0.3">
      <c r="A569" s="5" t="s">
        <v>385</v>
      </c>
    </row>
    <row r="570" spans="1:5" x14ac:dyDescent="0.3">
      <c r="A570" s="5" t="s">
        <v>333</v>
      </c>
    </row>
    <row r="571" spans="1:5" ht="28.5" customHeight="1" x14ac:dyDescent="0.3">
      <c r="A571" s="108" t="s">
        <v>30</v>
      </c>
      <c r="B571" s="108"/>
      <c r="C571" s="108"/>
      <c r="D571" s="108"/>
      <c r="E571" s="10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43494</v>
      </c>
      <c r="C575" s="24">
        <v>45321</v>
      </c>
      <c r="D575" s="25">
        <v>0.10007763962828238</v>
      </c>
      <c r="E575" s="32">
        <v>3</v>
      </c>
    </row>
    <row r="576" spans="1:5" x14ac:dyDescent="0.3">
      <c r="A576" s="31" t="s">
        <v>37</v>
      </c>
      <c r="B576" s="24">
        <v>43461</v>
      </c>
      <c r="C576" s="24">
        <v>45287</v>
      </c>
      <c r="D576" s="25">
        <v>0.10022219792333907</v>
      </c>
      <c r="E576" s="32">
        <v>3</v>
      </c>
    </row>
    <row r="577" spans="1:5" x14ac:dyDescent="0.3">
      <c r="A577" s="39" t="s">
        <v>38</v>
      </c>
      <c r="B577" s="24">
        <v>43431</v>
      </c>
      <c r="C577" s="24">
        <v>45258</v>
      </c>
      <c r="D577" s="25">
        <v>0.10067591274345328</v>
      </c>
      <c r="E577" s="32">
        <v>3</v>
      </c>
    </row>
    <row r="578" spans="1:5" x14ac:dyDescent="0.3">
      <c r="A578" s="39" t="s">
        <v>39</v>
      </c>
      <c r="B578" s="24">
        <v>43403</v>
      </c>
      <c r="C578" s="24">
        <v>45230</v>
      </c>
      <c r="D578" s="25">
        <v>0.10094085699244322</v>
      </c>
      <c r="E578" s="32">
        <v>3</v>
      </c>
    </row>
    <row r="579" spans="1:5" x14ac:dyDescent="0.3">
      <c r="A579" s="39" t="s">
        <v>40</v>
      </c>
      <c r="B579" s="24">
        <v>43368</v>
      </c>
      <c r="C579" s="24">
        <v>45195</v>
      </c>
      <c r="D579" s="25">
        <v>0.10107431627027054</v>
      </c>
      <c r="E579" s="32">
        <v>3</v>
      </c>
    </row>
  </sheetData>
  <mergeCells count="152">
    <mergeCell ref="A30:E30"/>
    <mergeCell ref="C31:C33"/>
    <mergeCell ref="D31:D33"/>
    <mergeCell ref="E31:E33"/>
    <mergeCell ref="A51:E51"/>
    <mergeCell ref="A50:E50"/>
    <mergeCell ref="A44:E44"/>
    <mergeCell ref="A1:E1"/>
    <mergeCell ref="C2:C4"/>
    <mergeCell ref="D2:D4"/>
    <mergeCell ref="E2:E4"/>
    <mergeCell ref="A22:E22"/>
    <mergeCell ref="A21:E21"/>
    <mergeCell ref="A15:E15"/>
    <mergeCell ref="A20:E20"/>
    <mergeCell ref="A88:E88"/>
    <mergeCell ref="C89:C91"/>
    <mergeCell ref="D89:D91"/>
    <mergeCell ref="E89:E91"/>
    <mergeCell ref="A108:E108"/>
    <mergeCell ref="A102:E102"/>
    <mergeCell ref="A107:E107"/>
    <mergeCell ref="A59:E59"/>
    <mergeCell ref="C60:C62"/>
    <mergeCell ref="D60:D62"/>
    <mergeCell ref="E60:E62"/>
    <mergeCell ref="A80:E80"/>
    <mergeCell ref="A79:E79"/>
    <mergeCell ref="A73:E73"/>
    <mergeCell ref="A166:E166"/>
    <mergeCell ref="A138:E138"/>
    <mergeCell ref="A146:E146"/>
    <mergeCell ref="C147:C149"/>
    <mergeCell ref="D147:D149"/>
    <mergeCell ref="E147:E149"/>
    <mergeCell ref="A137:E137"/>
    <mergeCell ref="A109:E109"/>
    <mergeCell ref="A117:E117"/>
    <mergeCell ref="C118:C120"/>
    <mergeCell ref="D118:D120"/>
    <mergeCell ref="E118:E120"/>
    <mergeCell ref="C205:C207"/>
    <mergeCell ref="D205:D207"/>
    <mergeCell ref="E205:E207"/>
    <mergeCell ref="A195:E195"/>
    <mergeCell ref="A167:E167"/>
    <mergeCell ref="A175:E175"/>
    <mergeCell ref="C176:C178"/>
    <mergeCell ref="D176:D178"/>
    <mergeCell ref="E176:E178"/>
    <mergeCell ref="A312:E312"/>
    <mergeCell ref="A320:E320"/>
    <mergeCell ref="C321:C323"/>
    <mergeCell ref="D321:D323"/>
    <mergeCell ref="E321:E323"/>
    <mergeCell ref="A283:E283"/>
    <mergeCell ref="A291:E291"/>
    <mergeCell ref="C292:C294"/>
    <mergeCell ref="D292:D294"/>
    <mergeCell ref="E292:E294"/>
    <mergeCell ref="A370:E370"/>
    <mergeCell ref="A378:E378"/>
    <mergeCell ref="C379:C381"/>
    <mergeCell ref="D379:D381"/>
    <mergeCell ref="E379:E381"/>
    <mergeCell ref="A341:E341"/>
    <mergeCell ref="A349:E349"/>
    <mergeCell ref="C350:C352"/>
    <mergeCell ref="D350:D352"/>
    <mergeCell ref="E350:E352"/>
    <mergeCell ref="A428:E428"/>
    <mergeCell ref="A436:E436"/>
    <mergeCell ref="C437:C439"/>
    <mergeCell ref="D437:D439"/>
    <mergeCell ref="E437:E439"/>
    <mergeCell ref="A399:E399"/>
    <mergeCell ref="A407:E407"/>
    <mergeCell ref="C408:C410"/>
    <mergeCell ref="D408:D410"/>
    <mergeCell ref="E408:E410"/>
    <mergeCell ref="A573:E573"/>
    <mergeCell ref="A340:E340"/>
    <mergeCell ref="A311:E311"/>
    <mergeCell ref="A282:E282"/>
    <mergeCell ref="A369:E369"/>
    <mergeCell ref="A398:E398"/>
    <mergeCell ref="A427:E427"/>
    <mergeCell ref="A456:E456"/>
    <mergeCell ref="A485:E485"/>
    <mergeCell ref="A514:E514"/>
    <mergeCell ref="A543:E543"/>
    <mergeCell ref="A572:E572"/>
    <mergeCell ref="A305:E305"/>
    <mergeCell ref="A334:E334"/>
    <mergeCell ref="A339:E339"/>
    <mergeCell ref="A544:E544"/>
    <mergeCell ref="A552:E552"/>
    <mergeCell ref="C553:C555"/>
    <mergeCell ref="D553:D555"/>
    <mergeCell ref="E553:E555"/>
    <mergeCell ref="A515:E515"/>
    <mergeCell ref="A523:E523"/>
    <mergeCell ref="C524:C526"/>
    <mergeCell ref="D524:D526"/>
    <mergeCell ref="A218:E218"/>
    <mergeCell ref="A247:E247"/>
    <mergeCell ref="A252:E252"/>
    <mergeCell ref="A276:E276"/>
    <mergeCell ref="A281:E281"/>
    <mergeCell ref="A131:E131"/>
    <mergeCell ref="A160:E160"/>
    <mergeCell ref="A165:E165"/>
    <mergeCell ref="A189:E189"/>
    <mergeCell ref="A194:E194"/>
    <mergeCell ref="A254:E254"/>
    <mergeCell ref="A262:E262"/>
    <mergeCell ref="C263:C265"/>
    <mergeCell ref="D263:D265"/>
    <mergeCell ref="E263:E265"/>
    <mergeCell ref="A253:E253"/>
    <mergeCell ref="A225:E225"/>
    <mergeCell ref="A233:E233"/>
    <mergeCell ref="C234:C236"/>
    <mergeCell ref="D234:D236"/>
    <mergeCell ref="E234:E236"/>
    <mergeCell ref="A224:E224"/>
    <mergeCell ref="A196:E196"/>
    <mergeCell ref="A204:E204"/>
    <mergeCell ref="A542:E542"/>
    <mergeCell ref="A566:E566"/>
    <mergeCell ref="A571:E571"/>
    <mergeCell ref="A479:E479"/>
    <mergeCell ref="A484:E484"/>
    <mergeCell ref="A508:E508"/>
    <mergeCell ref="A513:E513"/>
    <mergeCell ref="A537:E537"/>
    <mergeCell ref="A363:E363"/>
    <mergeCell ref="A368:E368"/>
    <mergeCell ref="A392:E392"/>
    <mergeCell ref="A421:E421"/>
    <mergeCell ref="A450:E450"/>
    <mergeCell ref="E524:E526"/>
    <mergeCell ref="A486:E486"/>
    <mergeCell ref="A494:E494"/>
    <mergeCell ref="C495:C497"/>
    <mergeCell ref="D495:D497"/>
    <mergeCell ref="E495:E497"/>
    <mergeCell ref="A457:E457"/>
    <mergeCell ref="A465:E465"/>
    <mergeCell ref="C466:C468"/>
    <mergeCell ref="D466:D468"/>
    <mergeCell ref="E466:E46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E38EC-FA5E-412A-9027-03746DAE8BAA}">
  <dimension ref="A1:E579"/>
  <sheetViews>
    <sheetView workbookViewId="0">
      <selection sqref="A1:XFD1048576"/>
    </sheetView>
  </sheetViews>
  <sheetFormatPr baseColWidth="10" defaultRowHeight="14.4" x14ac:dyDescent="0.3"/>
  <cols>
    <col min="1" max="1" width="20.88671875" customWidth="1"/>
    <col min="2" max="2" width="51.664062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633</v>
      </c>
      <c r="D7" s="18" t="s">
        <v>621</v>
      </c>
      <c r="E7" s="17" t="s">
        <v>14</v>
      </c>
    </row>
    <row r="8" spans="1:5" x14ac:dyDescent="0.3">
      <c r="A8" s="19"/>
      <c r="B8" s="20" t="s">
        <v>15</v>
      </c>
      <c r="C8" s="21">
        <v>-0.43404029232764929</v>
      </c>
      <c r="D8" s="21">
        <v>-0.12010423740635978</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492</v>
      </c>
      <c r="E11" s="17" t="s">
        <v>14</v>
      </c>
    </row>
    <row r="12" spans="1:5" x14ac:dyDescent="0.3">
      <c r="A12" s="19"/>
      <c r="B12" s="20" t="s">
        <v>15</v>
      </c>
      <c r="C12" s="21">
        <v>-5.1674265123890284E-2</v>
      </c>
      <c r="D12" s="21">
        <v>1.6628784018763998E-3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87" t="s">
        <v>25</v>
      </c>
      <c r="B15" s="87"/>
      <c r="C15" s="87"/>
      <c r="D15" s="87"/>
      <c r="E15" s="87"/>
    </row>
    <row r="16" spans="1:5" x14ac:dyDescent="0.3">
      <c r="A16" s="5" t="s">
        <v>26</v>
      </c>
    </row>
    <row r="17" spans="1:5" x14ac:dyDescent="0.3">
      <c r="A17" s="5" t="s">
        <v>49</v>
      </c>
    </row>
    <row r="18" spans="1:5" x14ac:dyDescent="0.3">
      <c r="A18" s="5" t="s">
        <v>317</v>
      </c>
    </row>
    <row r="19" spans="1:5" x14ac:dyDescent="0.3">
      <c r="A19" s="5" t="s">
        <v>29</v>
      </c>
    </row>
    <row r="20" spans="1:5" ht="23.25" customHeight="1" x14ac:dyDescent="0.3">
      <c r="A20" s="107" t="s">
        <v>30</v>
      </c>
      <c r="B20" s="107"/>
      <c r="C20" s="107"/>
      <c r="D20" s="107"/>
      <c r="E20" s="107"/>
    </row>
    <row r="21" spans="1:5"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43886</v>
      </c>
      <c r="C24" s="24">
        <v>45349</v>
      </c>
      <c r="D24" s="25">
        <v>7.3950692284479688E-2</v>
      </c>
      <c r="E24" s="32">
        <v>3</v>
      </c>
    </row>
    <row r="25" spans="1:5" x14ac:dyDescent="0.3">
      <c r="A25" s="31" t="s">
        <v>37</v>
      </c>
      <c r="B25" s="24">
        <v>43858</v>
      </c>
      <c r="C25" s="24">
        <v>45321</v>
      </c>
      <c r="D25" s="25">
        <v>7.4819443711424474E-2</v>
      </c>
      <c r="E25" s="32">
        <v>3</v>
      </c>
    </row>
    <row r="26" spans="1:5" x14ac:dyDescent="0.3">
      <c r="A26" s="23" t="s">
        <v>38</v>
      </c>
      <c r="B26" s="24">
        <v>43823</v>
      </c>
      <c r="C26" s="24">
        <v>45287</v>
      </c>
      <c r="D26" s="25">
        <v>7.4697802102793601E-2</v>
      </c>
      <c r="E26" s="32">
        <v>3</v>
      </c>
    </row>
    <row r="27" spans="1:5" x14ac:dyDescent="0.3">
      <c r="A27" s="23" t="s">
        <v>39</v>
      </c>
      <c r="B27" s="24">
        <v>43795</v>
      </c>
      <c r="C27" s="24">
        <v>45258</v>
      </c>
      <c r="D27" s="25">
        <v>7.4734885137407531E-2</v>
      </c>
      <c r="E27" s="32">
        <v>3</v>
      </c>
    </row>
    <row r="28" spans="1:5" x14ac:dyDescent="0.3">
      <c r="A28" s="23" t="s">
        <v>40</v>
      </c>
      <c r="B28" s="24">
        <v>43767</v>
      </c>
      <c r="C28" s="24">
        <v>45230</v>
      </c>
      <c r="D28" s="25">
        <v>7.4637173533426984E-2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596</v>
      </c>
      <c r="D36" s="18" t="s">
        <v>408</v>
      </c>
      <c r="E36" s="17" t="s">
        <v>14</v>
      </c>
    </row>
    <row r="37" spans="1:5" x14ac:dyDescent="0.3">
      <c r="A37" s="19"/>
      <c r="B37" s="20" t="s">
        <v>15</v>
      </c>
      <c r="C37" s="21">
        <v>-0.71338639774936141</v>
      </c>
      <c r="D37" s="21">
        <v>-0.30473333003520864</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43522</v>
      </c>
      <c r="C53" s="24">
        <v>45349</v>
      </c>
      <c r="D53" s="25">
        <v>0.11304923812269857</v>
      </c>
      <c r="E53" s="32">
        <v>3</v>
      </c>
    </row>
    <row r="54" spans="1:5" x14ac:dyDescent="0.3">
      <c r="A54" s="31" t="s">
        <v>37</v>
      </c>
      <c r="B54" s="24">
        <v>43494</v>
      </c>
      <c r="C54" s="24">
        <v>45321</v>
      </c>
      <c r="D54" s="25">
        <v>0.11355156341023459</v>
      </c>
      <c r="E54" s="32">
        <v>3</v>
      </c>
    </row>
    <row r="55" spans="1:5" x14ac:dyDescent="0.3">
      <c r="A55" s="23" t="s">
        <v>38</v>
      </c>
      <c r="B55" s="24">
        <v>43461</v>
      </c>
      <c r="C55" s="24">
        <v>45287</v>
      </c>
      <c r="D55" s="25">
        <v>0.1141598239252533</v>
      </c>
      <c r="E55" s="32">
        <v>3</v>
      </c>
    </row>
    <row r="56" spans="1:5" x14ac:dyDescent="0.3">
      <c r="A56" s="23" t="s">
        <v>39</v>
      </c>
      <c r="B56" s="24">
        <v>43431</v>
      </c>
      <c r="C56" s="24">
        <v>45258</v>
      </c>
      <c r="D56" s="25">
        <v>0.11555836480623825</v>
      </c>
      <c r="E56" s="32">
        <v>3</v>
      </c>
    </row>
    <row r="57" spans="1:5" x14ac:dyDescent="0.3">
      <c r="A57" s="23" t="s">
        <v>40</v>
      </c>
      <c r="B57" s="24">
        <v>43403</v>
      </c>
      <c r="C57" s="24">
        <v>45230</v>
      </c>
      <c r="D57" s="25">
        <v>0.11664302471191799</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584</v>
      </c>
      <c r="D65" s="18" t="s">
        <v>566</v>
      </c>
      <c r="E65" s="17" t="s">
        <v>14</v>
      </c>
    </row>
    <row r="66" spans="1:5" x14ac:dyDescent="0.3">
      <c r="A66" s="19"/>
      <c r="B66" s="20" t="s">
        <v>15</v>
      </c>
      <c r="C66" s="21">
        <v>-0.73117688855153684</v>
      </c>
      <c r="D66" s="21">
        <v>-0.31467719826810658</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214</v>
      </c>
      <c r="E69" s="17" t="s">
        <v>14</v>
      </c>
    </row>
    <row r="70" spans="1:5" x14ac:dyDescent="0.3">
      <c r="A70" s="19"/>
      <c r="B70" s="20" t="s">
        <v>15</v>
      </c>
      <c r="C70" s="21">
        <v>-6.4614040131087291E-2</v>
      </c>
      <c r="D70" s="21">
        <v>3.6718939507642823E-3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87" t="s">
        <v>25</v>
      </c>
      <c r="B73" s="87"/>
      <c r="C73" s="87"/>
      <c r="D73" s="87"/>
      <c r="E73" s="87"/>
    </row>
    <row r="74" spans="1:5" x14ac:dyDescent="0.3">
      <c r="A74" s="5" t="s">
        <v>26</v>
      </c>
    </row>
    <row r="75" spans="1:5" x14ac:dyDescent="0.3">
      <c r="A75" s="5" t="s">
        <v>49</v>
      </c>
    </row>
    <row r="76" spans="1:5" x14ac:dyDescent="0.3">
      <c r="A76" s="5" t="s">
        <v>634</v>
      </c>
    </row>
    <row r="77" spans="1:5" x14ac:dyDescent="0.3">
      <c r="A77" s="5" t="s">
        <v>333</v>
      </c>
    </row>
    <row r="78" spans="1:5" x14ac:dyDescent="0.3">
      <c r="A78" s="5" t="s">
        <v>51</v>
      </c>
    </row>
    <row r="79" spans="1:5"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43522</v>
      </c>
      <c r="C82" s="24">
        <v>45349</v>
      </c>
      <c r="D82" s="25">
        <v>0.11232377871217299</v>
      </c>
      <c r="E82" s="32">
        <v>3</v>
      </c>
    </row>
    <row r="83" spans="1:5" x14ac:dyDescent="0.3">
      <c r="A83" s="31" t="s">
        <v>37</v>
      </c>
      <c r="B83" s="24">
        <v>43494</v>
      </c>
      <c r="C83" s="24">
        <v>45321</v>
      </c>
      <c r="D83" s="25">
        <v>0.11261372270960161</v>
      </c>
      <c r="E83" s="32">
        <v>3</v>
      </c>
    </row>
    <row r="84" spans="1:5" x14ac:dyDescent="0.3">
      <c r="A84" s="23" t="s">
        <v>38</v>
      </c>
      <c r="B84" s="24">
        <v>43461</v>
      </c>
      <c r="C84" s="24">
        <v>45287</v>
      </c>
      <c r="D84" s="25">
        <v>0.1127000026578555</v>
      </c>
      <c r="E84" s="32">
        <v>3</v>
      </c>
    </row>
    <row r="85" spans="1:5" x14ac:dyDescent="0.3">
      <c r="A85" s="23" t="s">
        <v>39</v>
      </c>
      <c r="B85" s="24">
        <v>43431</v>
      </c>
      <c r="C85" s="24">
        <v>45258</v>
      </c>
      <c r="D85" s="25">
        <v>0.11333376084236027</v>
      </c>
      <c r="E85" s="32">
        <v>3</v>
      </c>
    </row>
    <row r="86" spans="1:5" x14ac:dyDescent="0.3">
      <c r="A86" s="23" t="s">
        <v>40</v>
      </c>
      <c r="B86" s="24">
        <v>43403</v>
      </c>
      <c r="C86" s="24">
        <v>45230</v>
      </c>
      <c r="D86" s="25">
        <v>0.11371147001696909</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596</v>
      </c>
      <c r="D94" s="18" t="s">
        <v>542</v>
      </c>
      <c r="E94" s="17" t="s">
        <v>14</v>
      </c>
    </row>
    <row r="95" spans="1:5" x14ac:dyDescent="0.3">
      <c r="A95" s="19"/>
      <c r="B95" s="20" t="s">
        <v>15</v>
      </c>
      <c r="C95" s="21">
        <v>-0.71298881090420008</v>
      </c>
      <c r="D95" s="21">
        <v>-0.29961758670176508</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69</v>
      </c>
      <c r="E98" s="17" t="s">
        <v>14</v>
      </c>
    </row>
    <row r="99" spans="1:5" x14ac:dyDescent="0.3">
      <c r="A99" s="19"/>
      <c r="B99" s="20" t="s">
        <v>15</v>
      </c>
      <c r="C99" s="21">
        <v>-5.9119858462576613E-2</v>
      </c>
      <c r="D99" s="21">
        <v>-6.1060578377382102E-3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385</v>
      </c>
    </row>
    <row r="106" spans="1:5" x14ac:dyDescent="0.3">
      <c r="A106" s="5" t="s">
        <v>333</v>
      </c>
    </row>
    <row r="107" spans="1:5" ht="26.25" customHeight="1" x14ac:dyDescent="0.3">
      <c r="A107" s="107" t="s">
        <v>30</v>
      </c>
      <c r="B107" s="107"/>
      <c r="C107" s="107"/>
      <c r="D107" s="107"/>
      <c r="E107" s="107"/>
    </row>
    <row r="108" spans="1:5"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43522</v>
      </c>
      <c r="C111" s="24">
        <v>45349</v>
      </c>
      <c r="D111" s="25">
        <v>0.10637215636826915</v>
      </c>
      <c r="E111" s="32">
        <v>3</v>
      </c>
    </row>
    <row r="112" spans="1:5" x14ac:dyDescent="0.3">
      <c r="A112" s="31" t="s">
        <v>37</v>
      </c>
      <c r="B112" s="24">
        <v>43494</v>
      </c>
      <c r="C112" s="24">
        <v>45321</v>
      </c>
      <c r="D112" s="25">
        <v>0.10657491147796527</v>
      </c>
      <c r="E112" s="32">
        <v>3</v>
      </c>
    </row>
    <row r="113" spans="1:5" x14ac:dyDescent="0.3">
      <c r="A113" s="23" t="s">
        <v>38</v>
      </c>
      <c r="B113" s="24">
        <v>43461</v>
      </c>
      <c r="C113" s="24">
        <v>45287</v>
      </c>
      <c r="D113" s="25">
        <v>0.10674291626071614</v>
      </c>
      <c r="E113" s="32">
        <v>3</v>
      </c>
    </row>
    <row r="114" spans="1:5" x14ac:dyDescent="0.3">
      <c r="A114" s="23" t="s">
        <v>39</v>
      </c>
      <c r="B114" s="24">
        <v>43431</v>
      </c>
      <c r="C114" s="24">
        <v>45258</v>
      </c>
      <c r="D114" s="25">
        <v>0.10723719499850012</v>
      </c>
      <c r="E114" s="32">
        <v>3</v>
      </c>
    </row>
    <row r="115" spans="1:5" x14ac:dyDescent="0.3">
      <c r="A115" s="23" t="s">
        <v>40</v>
      </c>
      <c r="B115" s="24">
        <v>43403</v>
      </c>
      <c r="C115" s="24">
        <v>45230</v>
      </c>
      <c r="D115" s="25">
        <v>0.10764258347487933</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-0.6995700172763063</v>
      </c>
      <c r="D124" s="21">
        <v>-0.26219189601266879</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241</v>
      </c>
      <c r="E127" s="17" t="s">
        <v>14</v>
      </c>
    </row>
    <row r="128" spans="1:5" x14ac:dyDescent="0.3">
      <c r="A128" s="19"/>
      <c r="B128" s="20" t="s">
        <v>15</v>
      </c>
      <c r="C128" s="21">
        <v>-6.8563839878581501E-3</v>
      </c>
      <c r="D128" s="21">
        <v>2.5488432343326428E-2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5.25" customHeight="1" x14ac:dyDescent="0.3">
      <c r="A131" s="87" t="s">
        <v>25</v>
      </c>
      <c r="B131" s="87"/>
      <c r="C131" s="87"/>
      <c r="D131" s="87"/>
      <c r="E131" s="87"/>
    </row>
    <row r="132" spans="1:5" x14ac:dyDescent="0.3">
      <c r="A132" s="5" t="s">
        <v>26</v>
      </c>
    </row>
    <row r="133" spans="1:5" x14ac:dyDescent="0.3">
      <c r="A133" s="5" t="s">
        <v>85</v>
      </c>
    </row>
    <row r="134" spans="1:5" x14ac:dyDescent="0.3">
      <c r="A134" s="5" t="s">
        <v>253</v>
      </c>
    </row>
    <row r="135" spans="1:5" x14ac:dyDescent="0.3">
      <c r="A135" s="5" t="s">
        <v>599</v>
      </c>
    </row>
    <row r="136" spans="1:5" x14ac:dyDescent="0.3">
      <c r="A136" s="5" t="s">
        <v>51</v>
      </c>
    </row>
    <row r="137" spans="1:5"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43522</v>
      </c>
      <c r="C140" s="24">
        <v>45342</v>
      </c>
      <c r="D140" s="25">
        <v>0.17262361799981368</v>
      </c>
      <c r="E140" s="32">
        <v>4</v>
      </c>
    </row>
    <row r="141" spans="1:5" x14ac:dyDescent="0.3">
      <c r="A141" s="31" t="s">
        <v>37</v>
      </c>
      <c r="B141" s="24">
        <v>43494</v>
      </c>
      <c r="C141" s="24">
        <v>45314</v>
      </c>
      <c r="D141" s="25">
        <v>0.17254554434410865</v>
      </c>
      <c r="E141" s="32">
        <v>4</v>
      </c>
    </row>
    <row r="142" spans="1:5" x14ac:dyDescent="0.3">
      <c r="A142" s="23" t="s">
        <v>38</v>
      </c>
      <c r="B142" s="24">
        <v>43467</v>
      </c>
      <c r="C142" s="24">
        <v>45287</v>
      </c>
      <c r="D142" s="25">
        <v>0.17385203884685266</v>
      </c>
      <c r="E142" s="32">
        <v>4</v>
      </c>
    </row>
    <row r="143" spans="1:5" x14ac:dyDescent="0.3">
      <c r="A143" s="23" t="s">
        <v>39</v>
      </c>
      <c r="B143" s="24">
        <v>43438</v>
      </c>
      <c r="C143" s="24">
        <v>45258</v>
      </c>
      <c r="D143" s="25">
        <v>0.17857141450418931</v>
      </c>
      <c r="E143" s="32">
        <v>4</v>
      </c>
    </row>
    <row r="144" spans="1:5" x14ac:dyDescent="0.3">
      <c r="A144" s="23" t="s">
        <v>40</v>
      </c>
      <c r="B144" s="24">
        <v>43410</v>
      </c>
      <c r="C144" s="24">
        <v>45230</v>
      </c>
      <c r="D144" s="25">
        <v>0.17993729211482279</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635</v>
      </c>
      <c r="D152" s="18" t="s">
        <v>564</v>
      </c>
      <c r="E152" s="17" t="s">
        <v>14</v>
      </c>
    </row>
    <row r="153" spans="1:5" x14ac:dyDescent="0.3">
      <c r="A153" s="19"/>
      <c r="B153" s="20" t="s">
        <v>15</v>
      </c>
      <c r="C153" s="21">
        <v>-0.73391259766278827</v>
      </c>
      <c r="D153" s="21">
        <v>-0.32343473095402508</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300</v>
      </c>
      <c r="E156" s="17" t="s">
        <v>14</v>
      </c>
    </row>
    <row r="157" spans="1:5" x14ac:dyDescent="0.3">
      <c r="A157" s="19"/>
      <c r="B157" s="20" t="s">
        <v>15</v>
      </c>
      <c r="C157" s="21">
        <v>-5.9780497198879678E-2</v>
      </c>
      <c r="D157" s="21">
        <v>1.2625864988882185E-3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8.25" customHeight="1" x14ac:dyDescent="0.3">
      <c r="A160" s="87" t="s">
        <v>25</v>
      </c>
      <c r="B160" s="87"/>
      <c r="C160" s="87"/>
      <c r="D160" s="87"/>
      <c r="E160" s="87"/>
    </row>
    <row r="161" spans="1:5" x14ac:dyDescent="0.3">
      <c r="A161" s="5" t="s">
        <v>26</v>
      </c>
    </row>
    <row r="162" spans="1:5" x14ac:dyDescent="0.3">
      <c r="A162" s="5" t="s">
        <v>49</v>
      </c>
    </row>
    <row r="163" spans="1:5" x14ac:dyDescent="0.3">
      <c r="A163" s="5" t="s">
        <v>330</v>
      </c>
    </row>
    <row r="164" spans="1:5" x14ac:dyDescent="0.3">
      <c r="A164" s="5" t="s">
        <v>333</v>
      </c>
    </row>
    <row r="165" spans="1:5" ht="27" customHeight="1" x14ac:dyDescent="0.3">
      <c r="A165" s="107" t="s">
        <v>30</v>
      </c>
      <c r="B165" s="107"/>
      <c r="C165" s="107"/>
      <c r="D165" s="107"/>
      <c r="E165" s="107"/>
    </row>
    <row r="166" spans="1:5"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43522</v>
      </c>
      <c r="C169" s="24">
        <v>45349</v>
      </c>
      <c r="D169" s="25">
        <v>0.12330287391924667</v>
      </c>
      <c r="E169" s="32">
        <v>4</v>
      </c>
    </row>
    <row r="170" spans="1:5" x14ac:dyDescent="0.3">
      <c r="A170" s="31" t="s">
        <v>37</v>
      </c>
      <c r="B170" s="24">
        <v>43494</v>
      </c>
      <c r="C170" s="24">
        <v>45321</v>
      </c>
      <c r="D170" s="25">
        <v>0.1238172539589151</v>
      </c>
      <c r="E170" s="32">
        <v>4</v>
      </c>
    </row>
    <row r="171" spans="1:5" x14ac:dyDescent="0.3">
      <c r="A171" s="23" t="s">
        <v>38</v>
      </c>
      <c r="B171" s="24">
        <v>43461</v>
      </c>
      <c r="C171" s="24">
        <v>45287</v>
      </c>
      <c r="D171" s="25">
        <v>0.12417217075082337</v>
      </c>
      <c r="E171" s="32">
        <v>4</v>
      </c>
    </row>
    <row r="172" spans="1:5" x14ac:dyDescent="0.3">
      <c r="A172" s="23" t="s">
        <v>39</v>
      </c>
      <c r="B172" s="24">
        <v>43431</v>
      </c>
      <c r="C172" s="24">
        <v>45258</v>
      </c>
      <c r="D172" s="25">
        <v>0.12546244071658247</v>
      </c>
      <c r="E172" s="32">
        <v>4</v>
      </c>
    </row>
    <row r="173" spans="1:5" x14ac:dyDescent="0.3">
      <c r="A173" s="23" t="s">
        <v>40</v>
      </c>
      <c r="B173" s="24">
        <v>43403</v>
      </c>
      <c r="C173" s="24">
        <v>45230</v>
      </c>
      <c r="D173" s="25">
        <v>0.12662173304912841</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636</v>
      </c>
      <c r="D181" s="18" t="s">
        <v>637</v>
      </c>
      <c r="E181" s="17" t="s">
        <v>14</v>
      </c>
    </row>
    <row r="182" spans="1:5" x14ac:dyDescent="0.3">
      <c r="A182" s="19"/>
      <c r="B182" s="20" t="s">
        <v>15</v>
      </c>
      <c r="C182" s="21">
        <v>-0.3849852515005322</v>
      </c>
      <c r="D182" s="21">
        <v>-0.11377387635574099</v>
      </c>
      <c r="E182" s="22"/>
    </row>
    <row r="183" spans="1:5" x14ac:dyDescent="0.3">
      <c r="A183" s="8" t="s">
        <v>16</v>
      </c>
      <c r="B183" s="16" t="s">
        <v>11</v>
      </c>
      <c r="C183" s="17" t="s">
        <v>292</v>
      </c>
      <c r="D183" s="17" t="s">
        <v>638</v>
      </c>
      <c r="E183" s="17" t="s">
        <v>14</v>
      </c>
    </row>
    <row r="184" spans="1:5" x14ac:dyDescent="0.3">
      <c r="A184" s="19"/>
      <c r="B184" s="20" t="s">
        <v>15</v>
      </c>
      <c r="C184" s="21">
        <v>-0.16148590951500919</v>
      </c>
      <c r="D184" s="21">
        <v>-3.5904320212382657E-2</v>
      </c>
      <c r="E184" s="22"/>
    </row>
    <row r="185" spans="1:5" x14ac:dyDescent="0.3">
      <c r="A185" s="8" t="s">
        <v>19</v>
      </c>
      <c r="B185" s="16" t="s">
        <v>11</v>
      </c>
      <c r="C185" s="17" t="s">
        <v>437</v>
      </c>
      <c r="D185" s="17" t="s">
        <v>206</v>
      </c>
      <c r="E185" s="17" t="s">
        <v>14</v>
      </c>
    </row>
    <row r="186" spans="1:5" x14ac:dyDescent="0.3">
      <c r="A186" s="19"/>
      <c r="B186" s="20" t="s">
        <v>15</v>
      </c>
      <c r="C186" s="21">
        <v>-2.4988981992675741E-2</v>
      </c>
      <c r="D186" s="21">
        <v>5.5784345065226226E-3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87" t="s">
        <v>25</v>
      </c>
      <c r="B189" s="87"/>
      <c r="C189" s="87"/>
      <c r="D189" s="87"/>
      <c r="E189" s="87"/>
    </row>
    <row r="190" spans="1:5" x14ac:dyDescent="0.3">
      <c r="A190" s="5" t="s">
        <v>26</v>
      </c>
    </row>
    <row r="191" spans="1:5" x14ac:dyDescent="0.3">
      <c r="A191" s="5" t="s">
        <v>639</v>
      </c>
    </row>
    <row r="192" spans="1:5" x14ac:dyDescent="0.3">
      <c r="A192" s="5" t="s">
        <v>160</v>
      </c>
    </row>
    <row r="193" spans="1:5" x14ac:dyDescent="0.3">
      <c r="A193" s="5" t="s">
        <v>29</v>
      </c>
    </row>
    <row r="194" spans="1:5" ht="24" customHeight="1" x14ac:dyDescent="0.3">
      <c r="A194" s="107" t="s">
        <v>30</v>
      </c>
      <c r="B194" s="107"/>
      <c r="C194" s="107"/>
      <c r="D194" s="107"/>
      <c r="E194" s="107"/>
    </row>
    <row r="195" spans="1:5"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43886</v>
      </c>
      <c r="C198" s="24">
        <v>45349</v>
      </c>
      <c r="D198" s="25">
        <v>6.9656298869570463E-2</v>
      </c>
      <c r="E198" s="32">
        <v>3</v>
      </c>
    </row>
    <row r="199" spans="1:5" x14ac:dyDescent="0.3">
      <c r="A199" s="31" t="s">
        <v>37</v>
      </c>
      <c r="B199" s="24">
        <v>43858</v>
      </c>
      <c r="C199" s="24">
        <v>45321</v>
      </c>
      <c r="D199" s="25">
        <v>7.0871735619240012E-2</v>
      </c>
      <c r="E199" s="32">
        <v>3</v>
      </c>
    </row>
    <row r="200" spans="1:5" x14ac:dyDescent="0.3">
      <c r="A200" s="23" t="s">
        <v>38</v>
      </c>
      <c r="B200" s="24">
        <v>43823</v>
      </c>
      <c r="C200" s="24">
        <v>45287</v>
      </c>
      <c r="D200" s="25">
        <v>7.0695207695051887E-2</v>
      </c>
      <c r="E200" s="32">
        <v>3</v>
      </c>
    </row>
    <row r="201" spans="1:5" x14ac:dyDescent="0.3">
      <c r="A201" s="23" t="s">
        <v>39</v>
      </c>
      <c r="B201" s="24">
        <v>43795</v>
      </c>
      <c r="C201" s="24">
        <v>45258</v>
      </c>
      <c r="D201" s="25">
        <v>7.0652508573710374E-2</v>
      </c>
      <c r="E201" s="32">
        <v>3</v>
      </c>
    </row>
    <row r="202" spans="1:5" x14ac:dyDescent="0.3">
      <c r="A202" s="23" t="s">
        <v>40</v>
      </c>
      <c r="B202" s="24">
        <v>43767</v>
      </c>
      <c r="C202" s="24">
        <v>45230</v>
      </c>
      <c r="D202" s="25">
        <v>7.0409896581653933E-2</v>
      </c>
      <c r="E202" s="32">
        <v>3</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604</v>
      </c>
      <c r="D210" s="18" t="s">
        <v>96</v>
      </c>
      <c r="E210" s="17" t="s">
        <v>14</v>
      </c>
    </row>
    <row r="211" spans="1:5" x14ac:dyDescent="0.3">
      <c r="A211" s="19"/>
      <c r="B211" s="20" t="s">
        <v>15</v>
      </c>
      <c r="C211" s="21">
        <v>-0.82135415563043912</v>
      </c>
      <c r="D211" s="21">
        <v>-0.37277903237079324</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411</v>
      </c>
      <c r="D214" s="17" t="s">
        <v>500</v>
      </c>
      <c r="E214" s="17" t="s">
        <v>14</v>
      </c>
    </row>
    <row r="215" spans="1:5" x14ac:dyDescent="0.3">
      <c r="A215" s="19"/>
      <c r="B215" s="20" t="s">
        <v>15</v>
      </c>
      <c r="C215" s="21">
        <v>-2.8008458065466035E-2</v>
      </c>
      <c r="D215" s="21">
        <v>1.2314164607443834E-2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4.5" customHeight="1" x14ac:dyDescent="0.3">
      <c r="A218" s="87" t="s">
        <v>25</v>
      </c>
      <c r="B218" s="87"/>
      <c r="C218" s="87"/>
      <c r="D218" s="87"/>
      <c r="E218" s="87"/>
    </row>
    <row r="219" spans="1:5" x14ac:dyDescent="0.3">
      <c r="A219" s="5" t="s">
        <v>26</v>
      </c>
    </row>
    <row r="220" spans="1:5" x14ac:dyDescent="0.3">
      <c r="A220" s="5" t="s">
        <v>49</v>
      </c>
    </row>
    <row r="221" spans="1:5" x14ac:dyDescent="0.3">
      <c r="A221" s="5" t="s">
        <v>244</v>
      </c>
    </row>
    <row r="222" spans="1:5" x14ac:dyDescent="0.3">
      <c r="A222" s="5" t="s">
        <v>333</v>
      </c>
    </row>
    <row r="223" spans="1:5" x14ac:dyDescent="0.3">
      <c r="A223" s="5" t="s">
        <v>51</v>
      </c>
    </row>
    <row r="224" spans="1:5"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43518</v>
      </c>
      <c r="C227" s="24">
        <v>45345</v>
      </c>
      <c r="D227" s="25">
        <v>0.14557248613124912</v>
      </c>
      <c r="E227" s="32">
        <v>4</v>
      </c>
    </row>
    <row r="228" spans="1:5" x14ac:dyDescent="0.3">
      <c r="A228" s="31" t="s">
        <v>37</v>
      </c>
      <c r="B228" s="24">
        <v>43490</v>
      </c>
      <c r="C228" s="24">
        <v>45317</v>
      </c>
      <c r="D228" s="25">
        <v>0.14588139328337618</v>
      </c>
      <c r="E228" s="32">
        <v>4</v>
      </c>
    </row>
    <row r="229" spans="1:5" x14ac:dyDescent="0.3">
      <c r="A229" s="23" t="s">
        <v>38</v>
      </c>
      <c r="B229" s="24">
        <v>43462</v>
      </c>
      <c r="C229" s="24">
        <v>45289</v>
      </c>
      <c r="D229" s="25">
        <v>0.14602729009621246</v>
      </c>
      <c r="E229" s="32">
        <v>4</v>
      </c>
    </row>
    <row r="230" spans="1:5" x14ac:dyDescent="0.3">
      <c r="A230" s="23" t="s">
        <v>39</v>
      </c>
      <c r="B230" s="24">
        <v>43427</v>
      </c>
      <c r="C230" s="24">
        <v>45254</v>
      </c>
      <c r="D230" s="25">
        <v>0.14695769031401903</v>
      </c>
      <c r="E230" s="32">
        <v>4</v>
      </c>
    </row>
    <row r="231" spans="1:5" x14ac:dyDescent="0.3">
      <c r="A231" s="23" t="s">
        <v>40</v>
      </c>
      <c r="B231" s="24">
        <v>43399</v>
      </c>
      <c r="C231" s="24">
        <v>45226</v>
      </c>
      <c r="D231" s="25">
        <v>0.14748198138935387</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-0.79318967521580019</v>
      </c>
      <c r="D240" s="21">
        <v>-0.27995406478527751</v>
      </c>
      <c r="E240" s="22"/>
    </row>
    <row r="241" spans="1:5" x14ac:dyDescent="0.3">
      <c r="A241" s="8" t="s">
        <v>16</v>
      </c>
      <c r="B241" s="16" t="s">
        <v>11</v>
      </c>
      <c r="C241" s="17" t="s">
        <v>108</v>
      </c>
      <c r="D241" s="17" t="s">
        <v>640</v>
      </c>
      <c r="E241" s="17" t="s">
        <v>14</v>
      </c>
    </row>
    <row r="242" spans="1:5" x14ac:dyDescent="0.3">
      <c r="A242" s="19"/>
      <c r="B242" s="20" t="s">
        <v>15</v>
      </c>
      <c r="C242" s="21">
        <v>-0.32728281718066421</v>
      </c>
      <c r="D242" s="21">
        <v>-3.8586408477755407E-2</v>
      </c>
      <c r="E242" s="22"/>
    </row>
    <row r="243" spans="1:5" x14ac:dyDescent="0.3">
      <c r="A243" s="8" t="s">
        <v>19</v>
      </c>
      <c r="B243" s="16" t="s">
        <v>11</v>
      </c>
      <c r="C243" s="17" t="s">
        <v>641</v>
      </c>
      <c r="D243" s="17" t="s">
        <v>642</v>
      </c>
      <c r="E243" s="17" t="s">
        <v>14</v>
      </c>
    </row>
    <row r="244" spans="1:5" x14ac:dyDescent="0.3">
      <c r="A244" s="19"/>
      <c r="B244" s="20" t="s">
        <v>15</v>
      </c>
      <c r="C244" s="21">
        <v>8.6971814907896183E-2</v>
      </c>
      <c r="D244" s="21">
        <v>6.9240150679123147E-2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5" customHeight="1" x14ac:dyDescent="0.3">
      <c r="A247" s="87" t="s">
        <v>25</v>
      </c>
      <c r="B247" s="87"/>
      <c r="C247" s="87"/>
      <c r="D247" s="87"/>
      <c r="E247" s="87"/>
    </row>
    <row r="248" spans="1:5" x14ac:dyDescent="0.3">
      <c r="A248" s="5" t="s">
        <v>26</v>
      </c>
    </row>
    <row r="249" spans="1:5" x14ac:dyDescent="0.3">
      <c r="A249" s="5" t="s">
        <v>639</v>
      </c>
    </row>
    <row r="250" spans="1:5" x14ac:dyDescent="0.3">
      <c r="A250" s="5" t="s">
        <v>253</v>
      </c>
    </row>
    <row r="251" spans="1:5" x14ac:dyDescent="0.3">
      <c r="A251" s="5" t="s">
        <v>528</v>
      </c>
    </row>
    <row r="252" spans="1:5" ht="25.5" customHeight="1" x14ac:dyDescent="0.3">
      <c r="A252" s="107" t="s">
        <v>30</v>
      </c>
      <c r="B252" s="107"/>
      <c r="C252" s="107"/>
      <c r="D252" s="107"/>
      <c r="E252" s="107"/>
    </row>
    <row r="253" spans="1:5"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43524</v>
      </c>
      <c r="C256" s="24">
        <v>45351</v>
      </c>
      <c r="D256" s="25">
        <v>0.16999253126143196</v>
      </c>
      <c r="E256" s="32">
        <v>4</v>
      </c>
    </row>
    <row r="257" spans="1:5" x14ac:dyDescent="0.3">
      <c r="A257" s="31" t="s">
        <v>37</v>
      </c>
      <c r="B257" s="24">
        <v>43496</v>
      </c>
      <c r="C257" s="24">
        <v>45322</v>
      </c>
      <c r="D257" s="25">
        <v>0.1701706686852637</v>
      </c>
      <c r="E257" s="32">
        <v>4</v>
      </c>
    </row>
    <row r="258" spans="1:5" x14ac:dyDescent="0.3">
      <c r="A258" s="23" t="s">
        <v>38</v>
      </c>
      <c r="B258" s="24">
        <v>43465</v>
      </c>
      <c r="C258" s="24">
        <v>45289</v>
      </c>
      <c r="D258" s="25">
        <v>0.170641148097501</v>
      </c>
      <c r="E258" s="32">
        <v>4</v>
      </c>
    </row>
    <row r="259" spans="1:5" x14ac:dyDescent="0.3">
      <c r="A259" s="23" t="s">
        <v>39</v>
      </c>
      <c r="B259" s="24">
        <v>43434</v>
      </c>
      <c r="C259" s="24">
        <v>45260</v>
      </c>
      <c r="D259" s="25">
        <v>0.17241224599751367</v>
      </c>
      <c r="E259" s="32">
        <v>4</v>
      </c>
    </row>
    <row r="260" spans="1:5" x14ac:dyDescent="0.3">
      <c r="A260" s="23" t="s">
        <v>40</v>
      </c>
      <c r="B260" s="24">
        <v>43404</v>
      </c>
      <c r="C260" s="24">
        <v>45230</v>
      </c>
      <c r="D260" s="25">
        <v>0.17303941048056598</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117</v>
      </c>
      <c r="D268" s="18" t="s">
        <v>118</v>
      </c>
      <c r="E268" s="17" t="s">
        <v>14</v>
      </c>
    </row>
    <row r="269" spans="1:5" x14ac:dyDescent="0.3">
      <c r="A269" s="19"/>
      <c r="B269" s="20" t="s">
        <v>15</v>
      </c>
      <c r="C269" s="21">
        <v>-0.87201012258481336</v>
      </c>
      <c r="D269" s="21">
        <v>-0.32236335092051327</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214</v>
      </c>
      <c r="D272" s="17" t="s">
        <v>643</v>
      </c>
      <c r="E272" s="17" t="s">
        <v>14</v>
      </c>
    </row>
    <row r="273" spans="1:5" x14ac:dyDescent="0.3">
      <c r="A273" s="19"/>
      <c r="B273" s="20" t="s">
        <v>15</v>
      </c>
      <c r="C273" s="21">
        <v>1.0784816753926396E-2</v>
      </c>
      <c r="D273" s="21">
        <v>1.0673073174177539E-2</v>
      </c>
      <c r="E273" s="22"/>
    </row>
    <row r="274" spans="1:5" x14ac:dyDescent="0.3">
      <c r="A274" s="8" t="s">
        <v>22</v>
      </c>
      <c r="B274" s="16" t="s">
        <v>11</v>
      </c>
      <c r="C274" s="17" t="s">
        <v>123</v>
      </c>
      <c r="D274" s="17" t="s">
        <v>608</v>
      </c>
      <c r="E274" s="17" t="s">
        <v>14</v>
      </c>
    </row>
    <row r="275" spans="1:5" x14ac:dyDescent="0.3">
      <c r="A275" s="19"/>
      <c r="B275" s="20" t="s">
        <v>15</v>
      </c>
      <c r="C275" s="21">
        <v>0.59567629485593065</v>
      </c>
      <c r="D275" s="21">
        <v>8.0387620028351314E-2</v>
      </c>
      <c r="E275" s="22"/>
    </row>
    <row r="276" spans="1:5" ht="34.5" customHeight="1" x14ac:dyDescent="0.3">
      <c r="A276" s="87" t="s">
        <v>25</v>
      </c>
      <c r="B276" s="87"/>
      <c r="C276" s="87"/>
      <c r="D276" s="87"/>
      <c r="E276" s="87"/>
    </row>
    <row r="277" spans="1:5" x14ac:dyDescent="0.3">
      <c r="A277" s="5" t="s">
        <v>26</v>
      </c>
    </row>
    <row r="278" spans="1:5" x14ac:dyDescent="0.3">
      <c r="A278" s="5" t="s">
        <v>85</v>
      </c>
    </row>
    <row r="279" spans="1:5" x14ac:dyDescent="0.3">
      <c r="A279" s="5" t="s">
        <v>253</v>
      </c>
    </row>
    <row r="280" spans="1:5" x14ac:dyDescent="0.3">
      <c r="A280" s="5" t="s">
        <v>609</v>
      </c>
    </row>
    <row r="281" spans="1:5" ht="27" customHeight="1" x14ac:dyDescent="0.3">
      <c r="A281" s="107" t="s">
        <v>30</v>
      </c>
      <c r="B281" s="107"/>
      <c r="C281" s="107"/>
      <c r="D281" s="107"/>
      <c r="E281" s="107"/>
    </row>
    <row r="282" spans="1:5"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43524</v>
      </c>
      <c r="C285" s="24">
        <v>45351</v>
      </c>
      <c r="D285" s="25">
        <v>0.20694588017293669</v>
      </c>
      <c r="E285" s="32">
        <v>5</v>
      </c>
    </row>
    <row r="286" spans="1:5" x14ac:dyDescent="0.3">
      <c r="A286" s="31" t="s">
        <v>37</v>
      </c>
      <c r="B286" s="24">
        <v>43496</v>
      </c>
      <c r="C286" s="24">
        <v>45322</v>
      </c>
      <c r="D286" s="25">
        <v>0.20728771396517698</v>
      </c>
      <c r="E286" s="32">
        <v>5</v>
      </c>
    </row>
    <row r="287" spans="1:5" x14ac:dyDescent="0.3">
      <c r="A287" s="23" t="s">
        <v>38</v>
      </c>
      <c r="B287" s="24">
        <v>43465</v>
      </c>
      <c r="C287" s="24">
        <v>45289</v>
      </c>
      <c r="D287" s="25">
        <v>0.20746631994491724</v>
      </c>
      <c r="E287" s="32">
        <v>5</v>
      </c>
    </row>
    <row r="288" spans="1:5" x14ac:dyDescent="0.3">
      <c r="A288" s="23" t="s">
        <v>39</v>
      </c>
      <c r="B288" s="24">
        <v>43434</v>
      </c>
      <c r="C288" s="24">
        <v>45260</v>
      </c>
      <c r="D288" s="25">
        <v>0.20917469537629998</v>
      </c>
      <c r="E288" s="32">
        <v>5</v>
      </c>
    </row>
    <row r="289" spans="1:5" x14ac:dyDescent="0.3">
      <c r="A289" s="23" t="s">
        <v>40</v>
      </c>
      <c r="B289" s="24">
        <v>43404</v>
      </c>
      <c r="C289" s="24">
        <v>45230</v>
      </c>
      <c r="D289" s="25">
        <v>0.20918931473389601</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628</v>
      </c>
      <c r="D297" s="18" t="s">
        <v>131</v>
      </c>
      <c r="E297" s="17" t="s">
        <v>14</v>
      </c>
    </row>
    <row r="298" spans="1:5" x14ac:dyDescent="0.3">
      <c r="A298" s="19"/>
      <c r="B298" s="20" t="s">
        <v>15</v>
      </c>
      <c r="C298" s="21">
        <v>-0.25674629606152088</v>
      </c>
      <c r="D298" s="21">
        <v>-8.8037594896397953E-2</v>
      </c>
      <c r="E298" s="22"/>
    </row>
    <row r="299" spans="1:5" x14ac:dyDescent="0.3">
      <c r="A299" s="8" t="s">
        <v>16</v>
      </c>
      <c r="B299" s="16" t="s">
        <v>11</v>
      </c>
      <c r="C299" s="17" t="s">
        <v>132</v>
      </c>
      <c r="D299" s="17" t="s">
        <v>133</v>
      </c>
      <c r="E299" s="17" t="s">
        <v>14</v>
      </c>
    </row>
    <row r="300" spans="1:5" x14ac:dyDescent="0.3">
      <c r="A300" s="19"/>
      <c r="B300" s="20" t="s">
        <v>15</v>
      </c>
      <c r="C300" s="21">
        <v>-5.5390874106651999E-2</v>
      </c>
      <c r="D300" s="21">
        <v>-2.73541368948228E-2</v>
      </c>
      <c r="E300" s="22"/>
    </row>
    <row r="301" spans="1:5" x14ac:dyDescent="0.3">
      <c r="A301" s="8" t="s">
        <v>19</v>
      </c>
      <c r="B301" s="16" t="s">
        <v>11</v>
      </c>
      <c r="C301" s="17" t="s">
        <v>432</v>
      </c>
      <c r="D301" s="17" t="s">
        <v>251</v>
      </c>
      <c r="E301" s="17" t="s">
        <v>14</v>
      </c>
    </row>
    <row r="302" spans="1:5" x14ac:dyDescent="0.3">
      <c r="A302" s="19"/>
      <c r="B302" s="20" t="s">
        <v>15</v>
      </c>
      <c r="C302" s="21">
        <v>-1.2576635356317256E-3</v>
      </c>
      <c r="D302" s="21">
        <v>3.7554824874466153E-3</v>
      </c>
      <c r="E302" s="22"/>
    </row>
    <row r="303" spans="1:5" x14ac:dyDescent="0.3">
      <c r="A303" s="8" t="s">
        <v>22</v>
      </c>
      <c r="B303" s="16" t="s">
        <v>11</v>
      </c>
      <c r="C303" s="17" t="s">
        <v>136</v>
      </c>
      <c r="D303" s="17" t="s">
        <v>137</v>
      </c>
      <c r="E303" s="17" t="s">
        <v>14</v>
      </c>
    </row>
    <row r="304" spans="1:5" x14ac:dyDescent="0.3">
      <c r="A304" s="19"/>
      <c r="B304" s="20" t="s">
        <v>15</v>
      </c>
      <c r="C304" s="21">
        <v>6.0768910808723042E-2</v>
      </c>
      <c r="D304" s="21">
        <v>3.2275509174063854E-2</v>
      </c>
      <c r="E304" s="22"/>
    </row>
    <row r="305" spans="1:5" ht="36.75" customHeight="1" x14ac:dyDescent="0.3">
      <c r="A305" s="87" t="s">
        <v>25</v>
      </c>
      <c r="B305" s="87"/>
      <c r="C305" s="87"/>
      <c r="D305" s="87"/>
      <c r="E305" s="87"/>
    </row>
    <row r="306" spans="1:5" x14ac:dyDescent="0.3">
      <c r="A306" s="5" t="s">
        <v>26</v>
      </c>
    </row>
    <row r="307" spans="1:5" x14ac:dyDescent="0.3">
      <c r="A307" s="5" t="s">
        <v>138</v>
      </c>
    </row>
    <row r="308" spans="1:5" x14ac:dyDescent="0.3">
      <c r="A308" s="5" t="s">
        <v>412</v>
      </c>
    </row>
    <row r="309" spans="1:5" x14ac:dyDescent="0.3">
      <c r="A309" s="5" t="s">
        <v>140</v>
      </c>
    </row>
    <row r="310" spans="1:5" x14ac:dyDescent="0.3">
      <c r="A310" s="5" t="s">
        <v>51</v>
      </c>
    </row>
    <row r="311" spans="1:5"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43518</v>
      </c>
      <c r="C314" s="24">
        <v>45345</v>
      </c>
      <c r="D314" s="25">
        <v>2.6485642396722978E-2</v>
      </c>
      <c r="E314" s="32">
        <v>2</v>
      </c>
    </row>
    <row r="315" spans="1:5" x14ac:dyDescent="0.3">
      <c r="A315" s="31" t="s">
        <v>37</v>
      </c>
      <c r="B315" s="24">
        <v>43490</v>
      </c>
      <c r="C315" s="24">
        <v>45317</v>
      </c>
      <c r="D315" s="25">
        <v>2.6553591984893987E-2</v>
      </c>
      <c r="E315" s="32">
        <v>2</v>
      </c>
    </row>
    <row r="316" spans="1:5" x14ac:dyDescent="0.3">
      <c r="A316" s="23" t="s">
        <v>38</v>
      </c>
      <c r="B316" s="24">
        <v>43462</v>
      </c>
      <c r="C316" s="24">
        <v>45289</v>
      </c>
      <c r="D316" s="25">
        <v>2.6584981290411855E-2</v>
      </c>
      <c r="E316" s="32">
        <v>2</v>
      </c>
    </row>
    <row r="317" spans="1:5" x14ac:dyDescent="0.3">
      <c r="A317" s="23" t="s">
        <v>39</v>
      </c>
      <c r="B317" s="24">
        <v>43427</v>
      </c>
      <c r="C317" s="24">
        <v>45254</v>
      </c>
      <c r="D317" s="25">
        <v>2.6614158566992702E-2</v>
      </c>
      <c r="E317" s="32">
        <v>2</v>
      </c>
    </row>
    <row r="318" spans="1:5" x14ac:dyDescent="0.3">
      <c r="A318" s="23" t="s">
        <v>40</v>
      </c>
      <c r="B318" s="24">
        <v>43399</v>
      </c>
      <c r="C318" s="24">
        <v>45226</v>
      </c>
      <c r="D318" s="25">
        <v>2.6725805661224393E-2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644</v>
      </c>
      <c r="D326" s="18" t="s">
        <v>466</v>
      </c>
      <c r="E326" s="17" t="s">
        <v>14</v>
      </c>
    </row>
    <row r="327" spans="1:5" x14ac:dyDescent="0.3">
      <c r="A327" s="19"/>
      <c r="B327" s="20" t="s">
        <v>15</v>
      </c>
      <c r="C327" s="21">
        <v>-0.54525727161966908</v>
      </c>
      <c r="D327" s="21">
        <v>-0.17808520614828549</v>
      </c>
      <c r="E327" s="22"/>
    </row>
    <row r="328" spans="1:5" x14ac:dyDescent="0.3">
      <c r="A328" s="8" t="s">
        <v>16</v>
      </c>
      <c r="B328" s="16" t="s">
        <v>11</v>
      </c>
      <c r="C328" s="17" t="s">
        <v>144</v>
      </c>
      <c r="D328" s="17" t="s">
        <v>432</v>
      </c>
      <c r="E328" s="17" t="s">
        <v>14</v>
      </c>
    </row>
    <row r="329" spans="1:5" x14ac:dyDescent="0.3">
      <c r="A329" s="19"/>
      <c r="B329" s="20" t="s">
        <v>15</v>
      </c>
      <c r="C329" s="21">
        <v>-0.19285172253831806</v>
      </c>
      <c r="D329" s="21">
        <v>-1.0848454602085944E-4</v>
      </c>
      <c r="E329" s="22"/>
    </row>
    <row r="330" spans="1:5" x14ac:dyDescent="0.3">
      <c r="A330" s="8" t="s">
        <v>19</v>
      </c>
      <c r="B330" s="16" t="s">
        <v>11</v>
      </c>
      <c r="C330" s="17" t="s">
        <v>137</v>
      </c>
      <c r="D330" s="17" t="s">
        <v>629</v>
      </c>
      <c r="E330" s="17" t="s">
        <v>14</v>
      </c>
    </row>
    <row r="331" spans="1:5" x14ac:dyDescent="0.3">
      <c r="A331" s="19"/>
      <c r="B331" s="20" t="s">
        <v>15</v>
      </c>
      <c r="C331" s="21">
        <v>6.564700907677623E-2</v>
      </c>
      <c r="D331" s="21">
        <v>8.9086164002853518E-2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75" customHeight="1" x14ac:dyDescent="0.3">
      <c r="A334" s="87" t="s">
        <v>25</v>
      </c>
      <c r="B334" s="87"/>
      <c r="C334" s="87"/>
      <c r="D334" s="87"/>
      <c r="E334" s="87"/>
    </row>
    <row r="335" spans="1:5" x14ac:dyDescent="0.3">
      <c r="A335" s="5" t="s">
        <v>26</v>
      </c>
    </row>
    <row r="336" spans="1:5" x14ac:dyDescent="0.3">
      <c r="A336" s="5" t="s">
        <v>85</v>
      </c>
    </row>
    <row r="337" spans="1:5" x14ac:dyDescent="0.3">
      <c r="A337" s="5" t="s">
        <v>555</v>
      </c>
    </row>
    <row r="338" spans="1:5" x14ac:dyDescent="0.3">
      <c r="A338" s="5" t="s">
        <v>150</v>
      </c>
    </row>
    <row r="339" spans="1:5" ht="28.5" customHeight="1" x14ac:dyDescent="0.3">
      <c r="A339" s="107" t="s">
        <v>30</v>
      </c>
      <c r="B339" s="107"/>
      <c r="C339" s="107"/>
      <c r="D339" s="107"/>
      <c r="E339" s="107"/>
    </row>
    <row r="340" spans="1:5" x14ac:dyDescent="0.3">
      <c r="A340" s="109" t="s">
        <v>31</v>
      </c>
      <c r="B340" s="110"/>
      <c r="C340" s="110"/>
      <c r="D340" s="110"/>
      <c r="E340" s="111"/>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45351</v>
      </c>
      <c r="D343" s="25">
        <v>0.16369846057064918</v>
      </c>
      <c r="E343" s="32">
        <v>4</v>
      </c>
    </row>
    <row r="344" spans="1:5" x14ac:dyDescent="0.3">
      <c r="A344" s="31" t="s">
        <v>37</v>
      </c>
      <c r="B344" s="24">
        <v>43910</v>
      </c>
      <c r="C344" s="24">
        <v>45322</v>
      </c>
      <c r="D344" s="25">
        <v>0.16446521288441343</v>
      </c>
      <c r="E344" s="32">
        <v>4</v>
      </c>
    </row>
    <row r="345" spans="1:5" x14ac:dyDescent="0.3">
      <c r="A345" s="23" t="s">
        <v>38</v>
      </c>
      <c r="B345" s="24">
        <v>43910</v>
      </c>
      <c r="C345" s="24">
        <v>45289</v>
      </c>
      <c r="D345" s="25">
        <v>0.16552131843319345</v>
      </c>
      <c r="E345" s="32">
        <v>4</v>
      </c>
    </row>
    <row r="346" spans="1:5" x14ac:dyDescent="0.3">
      <c r="A346" s="23" t="s">
        <v>39</v>
      </c>
      <c r="B346" s="24">
        <v>43910</v>
      </c>
      <c r="C346" s="24">
        <v>45260</v>
      </c>
      <c r="D346" s="25">
        <v>0.1669172662503137</v>
      </c>
      <c r="E346" s="32">
        <v>4</v>
      </c>
    </row>
    <row r="347" spans="1:5" x14ac:dyDescent="0.3">
      <c r="A347" s="23" t="s">
        <v>40</v>
      </c>
      <c r="B347" s="24">
        <v>43910</v>
      </c>
      <c r="C347" s="24">
        <v>45230</v>
      </c>
      <c r="D347" s="25">
        <v>0.16793271196713033</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26" t="s">
        <v>552</v>
      </c>
      <c r="D355" s="27" t="s">
        <v>142</v>
      </c>
      <c r="E355" s="26" t="s">
        <v>14</v>
      </c>
    </row>
    <row r="356" spans="1:5" x14ac:dyDescent="0.3">
      <c r="A356" s="19"/>
      <c r="B356" s="20" t="s">
        <v>15</v>
      </c>
      <c r="C356" s="21">
        <v>-0.62679423220723651</v>
      </c>
      <c r="D356" s="21">
        <v>-0.24164910561833475</v>
      </c>
      <c r="E356" s="22"/>
    </row>
    <row r="357" spans="1:5" x14ac:dyDescent="0.3">
      <c r="A357" s="8" t="s">
        <v>16</v>
      </c>
      <c r="B357" s="16" t="s">
        <v>11</v>
      </c>
      <c r="C357" s="26" t="s">
        <v>154</v>
      </c>
      <c r="D357" s="26" t="s">
        <v>155</v>
      </c>
      <c r="E357" s="26" t="s">
        <v>14</v>
      </c>
    </row>
    <row r="358" spans="1:5" x14ac:dyDescent="0.3">
      <c r="A358" s="19"/>
      <c r="B358" s="20" t="s">
        <v>15</v>
      </c>
      <c r="C358" s="21">
        <v>-0.16338537083643567</v>
      </c>
      <c r="D358" s="21">
        <v>-5.4926864259024044E-2</v>
      </c>
      <c r="E358" s="22"/>
    </row>
    <row r="359" spans="1:5" x14ac:dyDescent="0.3">
      <c r="A359" s="8" t="s">
        <v>19</v>
      </c>
      <c r="B359" s="16" t="s">
        <v>11</v>
      </c>
      <c r="C359" s="26" t="s">
        <v>507</v>
      </c>
      <c r="D359" s="26" t="s">
        <v>157</v>
      </c>
      <c r="E359" s="26" t="s">
        <v>14</v>
      </c>
    </row>
    <row r="360" spans="1:5" x14ac:dyDescent="0.3">
      <c r="A360" s="19"/>
      <c r="B360" s="20" t="s">
        <v>15</v>
      </c>
      <c r="C360" s="21">
        <v>-3.1537224359465266E-2</v>
      </c>
      <c r="D360" s="21">
        <v>9.3495632152515995E-3</v>
      </c>
      <c r="E360" s="22"/>
    </row>
    <row r="361" spans="1:5" x14ac:dyDescent="0.3">
      <c r="A361" s="8" t="s">
        <v>22</v>
      </c>
      <c r="B361" s="16" t="s">
        <v>11</v>
      </c>
      <c r="C361" s="26" t="s">
        <v>158</v>
      </c>
      <c r="D361" s="26" t="s">
        <v>362</v>
      </c>
      <c r="E361" s="26" t="s">
        <v>14</v>
      </c>
    </row>
    <row r="362" spans="1:5" x14ac:dyDescent="0.3">
      <c r="A362" s="19"/>
      <c r="B362" s="20" t="s">
        <v>15</v>
      </c>
      <c r="C362" s="21">
        <v>0.22688072543591775</v>
      </c>
      <c r="D362" s="21">
        <v>4.9716160016590738E-2</v>
      </c>
      <c r="E362" s="22"/>
    </row>
    <row r="363" spans="1:5" ht="36.75" customHeight="1" x14ac:dyDescent="0.3">
      <c r="A363" s="87" t="s">
        <v>25</v>
      </c>
      <c r="B363" s="87"/>
      <c r="C363" s="87"/>
      <c r="D363" s="87"/>
      <c r="E363" s="87"/>
    </row>
    <row r="364" spans="1:5" x14ac:dyDescent="0.3">
      <c r="A364" s="5" t="s">
        <v>26</v>
      </c>
    </row>
    <row r="365" spans="1:5" x14ac:dyDescent="0.3">
      <c r="A365" s="5" t="s">
        <v>49</v>
      </c>
    </row>
    <row r="366" spans="1:5" x14ac:dyDescent="0.3">
      <c r="A366" s="5" t="s">
        <v>178</v>
      </c>
    </row>
    <row r="367" spans="1:5" x14ac:dyDescent="0.3">
      <c r="A367" s="5" t="s">
        <v>333</v>
      </c>
    </row>
    <row r="368" spans="1:5" ht="24.75" customHeight="1" x14ac:dyDescent="0.3">
      <c r="A368" s="107" t="s">
        <v>30</v>
      </c>
      <c r="B368" s="107"/>
      <c r="C368" s="107"/>
      <c r="D368" s="107"/>
      <c r="E368" s="107"/>
    </row>
    <row r="369" spans="1:5"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43518</v>
      </c>
      <c r="C372" s="24">
        <v>45345</v>
      </c>
      <c r="D372" s="25">
        <v>8.2361069357198197E-2</v>
      </c>
      <c r="E372" s="32">
        <v>3</v>
      </c>
    </row>
    <row r="373" spans="1:5" x14ac:dyDescent="0.3">
      <c r="A373" s="31" t="s">
        <v>37</v>
      </c>
      <c r="B373" s="24">
        <v>43490</v>
      </c>
      <c r="C373" s="24">
        <v>45317</v>
      </c>
      <c r="D373" s="25">
        <v>8.2375455496842831E-2</v>
      </c>
      <c r="E373" s="32">
        <v>3</v>
      </c>
    </row>
    <row r="374" spans="1:5" x14ac:dyDescent="0.3">
      <c r="A374" s="39" t="s">
        <v>38</v>
      </c>
      <c r="B374" s="24">
        <v>43462</v>
      </c>
      <c r="C374" s="24">
        <v>45289</v>
      </c>
      <c r="D374" s="25">
        <v>8.2256543124467549E-2</v>
      </c>
      <c r="E374" s="32">
        <v>3</v>
      </c>
    </row>
    <row r="375" spans="1:5" x14ac:dyDescent="0.3">
      <c r="A375" s="39" t="s">
        <v>39</v>
      </c>
      <c r="B375" s="24">
        <v>43427</v>
      </c>
      <c r="C375" s="24">
        <v>45254</v>
      </c>
      <c r="D375" s="25">
        <v>8.2477732219480279E-2</v>
      </c>
      <c r="E375" s="32">
        <v>3</v>
      </c>
    </row>
    <row r="376" spans="1:5" x14ac:dyDescent="0.3">
      <c r="A376" s="39" t="s">
        <v>40</v>
      </c>
      <c r="B376" s="24">
        <v>43399</v>
      </c>
      <c r="C376" s="24">
        <v>45226</v>
      </c>
      <c r="D376" s="25">
        <v>8.2701123436197052E-2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612</v>
      </c>
      <c r="D384" s="18" t="s">
        <v>584</v>
      </c>
      <c r="E384" s="17" t="s">
        <v>14</v>
      </c>
    </row>
    <row r="385" spans="1:5" x14ac:dyDescent="0.3">
      <c r="A385" s="19"/>
      <c r="B385" s="20" t="s">
        <v>15</v>
      </c>
      <c r="C385" s="21">
        <v>-0.76435231876474952</v>
      </c>
      <c r="D385" s="21">
        <v>-0.35441219510987365</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352</v>
      </c>
      <c r="D388" s="17" t="s">
        <v>502</v>
      </c>
      <c r="E388" s="17" t="s">
        <v>14</v>
      </c>
    </row>
    <row r="389" spans="1:5" x14ac:dyDescent="0.3">
      <c r="A389" s="19"/>
      <c r="B389" s="20" t="s">
        <v>15</v>
      </c>
      <c r="C389" s="21">
        <v>2.8613896613776113E-3</v>
      </c>
      <c r="D389" s="21">
        <v>3.0288505529081577E-2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8.25" customHeight="1" x14ac:dyDescent="0.3">
      <c r="A392" s="87" t="s">
        <v>25</v>
      </c>
      <c r="B392" s="87"/>
      <c r="C392" s="87"/>
      <c r="D392" s="87"/>
      <c r="E392" s="87"/>
    </row>
    <row r="393" spans="1:5" x14ac:dyDescent="0.3">
      <c r="A393" s="5" t="s">
        <v>26</v>
      </c>
    </row>
    <row r="394" spans="1:5" x14ac:dyDescent="0.3">
      <c r="A394" s="5" t="s">
        <v>49</v>
      </c>
    </row>
    <row r="395" spans="1:5" x14ac:dyDescent="0.3">
      <c r="A395" s="5" t="s">
        <v>50</v>
      </c>
    </row>
    <row r="396" spans="1:5" x14ac:dyDescent="0.3">
      <c r="A396" s="5" t="s">
        <v>333</v>
      </c>
    </row>
    <row r="397" spans="1:5" x14ac:dyDescent="0.3">
      <c r="A397" s="5" t="s">
        <v>51</v>
      </c>
    </row>
    <row r="398" spans="1:5"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43522</v>
      </c>
      <c r="C401" s="24">
        <v>45349</v>
      </c>
      <c r="D401" s="25">
        <v>0.14924034009704992</v>
      </c>
      <c r="E401" s="32">
        <v>4</v>
      </c>
    </row>
    <row r="402" spans="1:5" x14ac:dyDescent="0.3">
      <c r="A402" s="31" t="s">
        <v>37</v>
      </c>
      <c r="B402" s="24">
        <v>43494</v>
      </c>
      <c r="C402" s="24">
        <v>45321</v>
      </c>
      <c r="D402" s="25">
        <v>0.14986345084712191</v>
      </c>
      <c r="E402" s="32">
        <v>4</v>
      </c>
    </row>
    <row r="403" spans="1:5" x14ac:dyDescent="0.3">
      <c r="A403" s="23" t="s">
        <v>38</v>
      </c>
      <c r="B403" s="24">
        <v>43461</v>
      </c>
      <c r="C403" s="24">
        <v>45287</v>
      </c>
      <c r="D403" s="25">
        <v>0.15028085676406622</v>
      </c>
      <c r="E403" s="32">
        <v>4</v>
      </c>
    </row>
    <row r="404" spans="1:5" x14ac:dyDescent="0.3">
      <c r="A404" s="23" t="s">
        <v>39</v>
      </c>
      <c r="B404" s="24">
        <v>43431</v>
      </c>
      <c r="C404" s="24">
        <v>45258</v>
      </c>
      <c r="D404" s="25">
        <v>0.151125586108834</v>
      </c>
      <c r="E404" s="32">
        <v>4</v>
      </c>
    </row>
    <row r="405" spans="1:5" x14ac:dyDescent="0.3">
      <c r="A405" s="23" t="s">
        <v>40</v>
      </c>
      <c r="B405" s="24">
        <v>43403</v>
      </c>
      <c r="C405" s="24">
        <v>45230</v>
      </c>
      <c r="D405" s="25">
        <v>0.15209363763639086</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645</v>
      </c>
      <c r="D413" s="18" t="s">
        <v>418</v>
      </c>
      <c r="E413" s="17" t="s">
        <v>14</v>
      </c>
    </row>
    <row r="414" spans="1:5" x14ac:dyDescent="0.3">
      <c r="A414" s="19"/>
      <c r="B414" s="20" t="s">
        <v>15</v>
      </c>
      <c r="C414" s="21">
        <v>-0.74681814782943978</v>
      </c>
      <c r="D414" s="21">
        <v>-0.33775520164661699</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243</v>
      </c>
      <c r="D417" s="17" t="s">
        <v>646</v>
      </c>
      <c r="E417" s="17" t="s">
        <v>14</v>
      </c>
    </row>
    <row r="418" spans="1:5" x14ac:dyDescent="0.3">
      <c r="A418" s="19"/>
      <c r="B418" s="20" t="s">
        <v>15</v>
      </c>
      <c r="C418" s="21">
        <v>8.6126128449832695E-3</v>
      </c>
      <c r="D418" s="21">
        <v>3.4736062143457813E-2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5.25" customHeight="1" x14ac:dyDescent="0.3">
      <c r="A421" s="87" t="s">
        <v>25</v>
      </c>
      <c r="B421" s="87"/>
      <c r="C421" s="87"/>
      <c r="D421" s="87"/>
      <c r="E421" s="87"/>
    </row>
    <row r="422" spans="1:5" x14ac:dyDescent="0.3">
      <c r="A422" s="5" t="s">
        <v>26</v>
      </c>
    </row>
    <row r="423" spans="1:5" x14ac:dyDescent="0.3">
      <c r="A423" s="5" t="s">
        <v>49</v>
      </c>
    </row>
    <row r="424" spans="1:5" x14ac:dyDescent="0.3">
      <c r="A424" s="5" t="s">
        <v>647</v>
      </c>
    </row>
    <row r="425" spans="1:5" x14ac:dyDescent="0.3">
      <c r="A425" s="5" t="s">
        <v>333</v>
      </c>
    </row>
    <row r="426" spans="1:5" x14ac:dyDescent="0.3">
      <c r="A426" s="5" t="s">
        <v>51</v>
      </c>
    </row>
    <row r="427" spans="1:5"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43522</v>
      </c>
      <c r="C430" s="24">
        <v>45349</v>
      </c>
      <c r="D430" s="25">
        <v>0.14212957759739112</v>
      </c>
      <c r="E430" s="32">
        <v>4</v>
      </c>
    </row>
    <row r="431" spans="1:5" x14ac:dyDescent="0.3">
      <c r="A431" s="31" t="s">
        <v>37</v>
      </c>
      <c r="B431" s="24">
        <v>43494</v>
      </c>
      <c r="C431" s="24">
        <v>45321</v>
      </c>
      <c r="D431" s="25">
        <v>0.1427070289817948</v>
      </c>
      <c r="E431" s="32">
        <v>4</v>
      </c>
    </row>
    <row r="432" spans="1:5" x14ac:dyDescent="0.3">
      <c r="A432" s="23" t="s">
        <v>38</v>
      </c>
      <c r="B432" s="24">
        <v>43461</v>
      </c>
      <c r="C432" s="24">
        <v>45287</v>
      </c>
      <c r="D432" s="25">
        <v>0.14310769672173129</v>
      </c>
      <c r="E432" s="32">
        <v>4</v>
      </c>
    </row>
    <row r="433" spans="1:5" x14ac:dyDescent="0.3">
      <c r="A433" s="23" t="s">
        <v>39</v>
      </c>
      <c r="B433" s="24">
        <v>43431</v>
      </c>
      <c r="C433" s="24">
        <v>45258</v>
      </c>
      <c r="D433" s="25">
        <v>0.14396893059821056</v>
      </c>
      <c r="E433" s="32">
        <v>4</v>
      </c>
    </row>
    <row r="434" spans="1:5" x14ac:dyDescent="0.3">
      <c r="A434" s="23" t="s">
        <v>40</v>
      </c>
      <c r="B434" s="24">
        <v>43403</v>
      </c>
      <c r="C434" s="24">
        <v>45230</v>
      </c>
      <c r="D434" s="25">
        <v>0.14474001781979773</v>
      </c>
      <c r="E434" s="32">
        <v>4</v>
      </c>
    </row>
    <row r="436" spans="1:5" x14ac:dyDescent="0.3">
      <c r="A436" s="92" t="s">
        <v>189</v>
      </c>
      <c r="B436" s="93"/>
      <c r="C436" s="93"/>
      <c r="D436" s="93"/>
      <c r="E436" s="93"/>
    </row>
    <row r="437" spans="1:5" x14ac:dyDescent="0.3">
      <c r="A437" s="1" t="s">
        <v>128</v>
      </c>
      <c r="B437" s="2"/>
      <c r="C437" s="94" t="s">
        <v>3</v>
      </c>
      <c r="D437" s="94" t="s">
        <v>129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130</v>
      </c>
      <c r="C440" s="10"/>
      <c r="D440" s="11"/>
      <c r="E440" s="11"/>
    </row>
    <row r="441" spans="1:5" x14ac:dyDescent="0.3">
      <c r="A441" s="12"/>
      <c r="B441" s="13" t="s">
        <v>9</v>
      </c>
      <c r="C441" s="14"/>
      <c r="D441" s="15"/>
      <c r="E441" s="15"/>
    </row>
    <row r="442" spans="1:5" x14ac:dyDescent="0.3">
      <c r="A442" s="8" t="s">
        <v>10</v>
      </c>
      <c r="B442" s="16" t="s">
        <v>11</v>
      </c>
      <c r="C442" s="17" t="s">
        <v>614</v>
      </c>
      <c r="D442" s="18" t="s">
        <v>615</v>
      </c>
      <c r="E442" s="17" t="s">
        <v>14</v>
      </c>
    </row>
    <row r="443" spans="1:5" x14ac:dyDescent="0.3">
      <c r="A443" s="19"/>
      <c r="B443" s="20" t="s">
        <v>15</v>
      </c>
      <c r="C443" s="21">
        <v>-0.51192908638281043</v>
      </c>
      <c r="D443" s="21">
        <v>-0.24218795083069589</v>
      </c>
      <c r="E443" s="22"/>
    </row>
    <row r="444" spans="1:5" x14ac:dyDescent="0.3">
      <c r="A444" s="8" t="s">
        <v>16</v>
      </c>
      <c r="B444" s="16" t="s">
        <v>11</v>
      </c>
      <c r="C444" s="17" t="s">
        <v>145</v>
      </c>
      <c r="D444" s="17" t="s">
        <v>183</v>
      </c>
      <c r="E444" s="17" t="s">
        <v>14</v>
      </c>
    </row>
    <row r="445" spans="1:5" x14ac:dyDescent="0.3">
      <c r="A445" s="19"/>
      <c r="B445" s="20" t="s">
        <v>15</v>
      </c>
      <c r="C445" s="21">
        <v>-0.18910846568725681</v>
      </c>
      <c r="D445" s="21">
        <v>-0.12340681636825479</v>
      </c>
      <c r="E445" s="22"/>
    </row>
    <row r="446" spans="1:5" x14ac:dyDescent="0.3">
      <c r="A446" s="8" t="s">
        <v>19</v>
      </c>
      <c r="B446" s="16" t="s">
        <v>11</v>
      </c>
      <c r="C446" s="17" t="s">
        <v>467</v>
      </c>
      <c r="D446" s="17" t="s">
        <v>280</v>
      </c>
      <c r="E446" s="17" t="s">
        <v>14</v>
      </c>
    </row>
    <row r="447" spans="1:5" x14ac:dyDescent="0.3">
      <c r="A447" s="19"/>
      <c r="B447" s="20" t="s">
        <v>15</v>
      </c>
      <c r="C447" s="21">
        <v>-6.9963279913071941E-2</v>
      </c>
      <c r="D447" s="21">
        <v>-2.0762854060519365E-2</v>
      </c>
      <c r="E447" s="22"/>
    </row>
    <row r="448" spans="1:5"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9" customHeight="1" x14ac:dyDescent="0.3">
      <c r="A450" s="87" t="s">
        <v>25</v>
      </c>
      <c r="B450" s="87"/>
      <c r="C450" s="87"/>
      <c r="D450" s="87"/>
      <c r="E450" s="87"/>
    </row>
    <row r="451" spans="1:5" x14ac:dyDescent="0.3">
      <c r="A451" s="5" t="s">
        <v>26</v>
      </c>
    </row>
    <row r="452" spans="1:5" x14ac:dyDescent="0.3">
      <c r="A452" s="5" t="s">
        <v>138</v>
      </c>
    </row>
    <row r="453" spans="1:5" x14ac:dyDescent="0.3">
      <c r="A453" s="5" t="s">
        <v>631</v>
      </c>
    </row>
    <row r="454" spans="1:5" x14ac:dyDescent="0.3">
      <c r="A454" s="5" t="s">
        <v>140</v>
      </c>
    </row>
    <row r="455" spans="1:5" x14ac:dyDescent="0.3">
      <c r="A455" s="5" t="s">
        <v>51</v>
      </c>
    </row>
    <row r="456" spans="1:5"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43522</v>
      </c>
      <c r="C459" s="24">
        <v>45342</v>
      </c>
      <c r="D459" s="25">
        <v>7.9663125391700118E-2</v>
      </c>
      <c r="E459" s="32">
        <v>3</v>
      </c>
    </row>
    <row r="460" spans="1:5" x14ac:dyDescent="0.3">
      <c r="A460" s="31" t="s">
        <v>37</v>
      </c>
      <c r="B460" s="24">
        <v>43494</v>
      </c>
      <c r="C460" s="24">
        <v>45314</v>
      </c>
      <c r="D460" s="25">
        <v>7.9808552371320882E-2</v>
      </c>
      <c r="E460" s="32">
        <v>3</v>
      </c>
    </row>
    <row r="461" spans="1:5" x14ac:dyDescent="0.3">
      <c r="A461" s="23" t="s">
        <v>38</v>
      </c>
      <c r="B461" s="24">
        <v>43467</v>
      </c>
      <c r="C461" s="24">
        <v>45287</v>
      </c>
      <c r="D461" s="25">
        <v>8.0025806902911029E-2</v>
      </c>
      <c r="E461" s="32">
        <v>3</v>
      </c>
    </row>
    <row r="462" spans="1:5" x14ac:dyDescent="0.3">
      <c r="A462" s="23" t="s">
        <v>39</v>
      </c>
      <c r="B462" s="24">
        <v>43438</v>
      </c>
      <c r="C462" s="24">
        <v>45258</v>
      </c>
      <c r="D462" s="25">
        <v>8.0676744009043164E-2</v>
      </c>
      <c r="E462" s="32">
        <v>3</v>
      </c>
    </row>
    <row r="463" spans="1:5" x14ac:dyDescent="0.3">
      <c r="A463" s="23" t="s">
        <v>40</v>
      </c>
      <c r="B463" s="24">
        <v>43410</v>
      </c>
      <c r="C463" s="24">
        <v>45230</v>
      </c>
      <c r="D463" s="25">
        <v>8.1176658773550223E-2</v>
      </c>
      <c r="E463" s="32">
        <v>3</v>
      </c>
    </row>
    <row r="465" spans="1:5" x14ac:dyDescent="0.3">
      <c r="A465" s="92" t="s">
        <v>200</v>
      </c>
      <c r="B465" s="93"/>
      <c r="C465" s="93"/>
      <c r="D465" s="93"/>
      <c r="E465" s="93"/>
    </row>
    <row r="466" spans="1:5" x14ac:dyDescent="0.3">
      <c r="A466" s="1" t="s">
        <v>74</v>
      </c>
      <c r="B466" s="2"/>
      <c r="C466" s="94" t="s">
        <v>3</v>
      </c>
      <c r="D466" s="94" t="s">
        <v>75</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76</v>
      </c>
      <c r="C469" s="10"/>
      <c r="D469" s="11"/>
      <c r="E469" s="11"/>
    </row>
    <row r="470" spans="1:5" x14ac:dyDescent="0.3">
      <c r="A470" s="12"/>
      <c r="B470" s="13" t="s">
        <v>9</v>
      </c>
      <c r="C470" s="14"/>
      <c r="D470" s="15"/>
      <c r="E470" s="15"/>
    </row>
    <row r="471" spans="1:5" x14ac:dyDescent="0.3">
      <c r="A471" s="8" t="s">
        <v>10</v>
      </c>
      <c r="B471" s="16" t="s">
        <v>11</v>
      </c>
      <c r="C471" s="17" t="s">
        <v>616</v>
      </c>
      <c r="D471" s="18" t="s">
        <v>617</v>
      </c>
      <c r="E471" s="17" t="s">
        <v>14</v>
      </c>
    </row>
    <row r="472" spans="1:5" x14ac:dyDescent="0.3">
      <c r="A472" s="19"/>
      <c r="B472" s="20" t="s">
        <v>15</v>
      </c>
      <c r="C472" s="21">
        <v>-0.67221170556774124</v>
      </c>
      <c r="D472" s="21">
        <v>-0.21611626733289324</v>
      </c>
      <c r="E472" s="22"/>
    </row>
    <row r="473" spans="1:5" x14ac:dyDescent="0.3">
      <c r="A473" s="8" t="s">
        <v>16</v>
      </c>
      <c r="B473" s="16" t="s">
        <v>11</v>
      </c>
      <c r="C473" s="17" t="s">
        <v>192</v>
      </c>
      <c r="D473" s="17" t="s">
        <v>193</v>
      </c>
      <c r="E473" s="17" t="s">
        <v>14</v>
      </c>
    </row>
    <row r="474" spans="1:5" x14ac:dyDescent="0.3">
      <c r="A474" s="19"/>
      <c r="B474" s="20" t="s">
        <v>15</v>
      </c>
      <c r="C474" s="21">
        <v>-0.2302506228329777</v>
      </c>
      <c r="D474" s="21">
        <v>-4.5361930729109767E-2</v>
      </c>
      <c r="E474" s="22"/>
    </row>
    <row r="475" spans="1:5" x14ac:dyDescent="0.3">
      <c r="A475" s="8" t="s">
        <v>19</v>
      </c>
      <c r="B475" s="16" t="s">
        <v>11</v>
      </c>
      <c r="C475" s="17" t="s">
        <v>470</v>
      </c>
      <c r="D475" s="17" t="s">
        <v>590</v>
      </c>
      <c r="E475" s="17" t="s">
        <v>14</v>
      </c>
    </row>
    <row r="476" spans="1:5" x14ac:dyDescent="0.3">
      <c r="A476" s="19"/>
      <c r="B476" s="20" t="s">
        <v>15</v>
      </c>
      <c r="C476" s="21">
        <v>-7.473868510790127E-2</v>
      </c>
      <c r="D476" s="21">
        <v>-9.0109814029197821E-3</v>
      </c>
      <c r="E476" s="22"/>
    </row>
    <row r="477" spans="1:5" x14ac:dyDescent="0.3">
      <c r="A477" s="8" t="s">
        <v>22</v>
      </c>
      <c r="B477" s="16" t="s">
        <v>11</v>
      </c>
      <c r="C477" s="17" t="s">
        <v>196</v>
      </c>
      <c r="D477" s="17" t="s">
        <v>241</v>
      </c>
      <c r="E477" s="17" t="s">
        <v>14</v>
      </c>
    </row>
    <row r="478" spans="1:5" x14ac:dyDescent="0.3">
      <c r="A478" s="19"/>
      <c r="B478" s="20" t="s">
        <v>15</v>
      </c>
      <c r="C478" s="21">
        <v>0.13851284703993083</v>
      </c>
      <c r="D478" s="21">
        <v>2.550628945097122E-2</v>
      </c>
      <c r="E478" s="22"/>
    </row>
    <row r="479" spans="1:5" ht="36" customHeight="1" x14ac:dyDescent="0.3">
      <c r="A479" s="87" t="s">
        <v>25</v>
      </c>
      <c r="B479" s="87"/>
      <c r="C479" s="87"/>
      <c r="D479" s="87"/>
      <c r="E479" s="87"/>
    </row>
    <row r="480" spans="1:5" x14ac:dyDescent="0.3">
      <c r="A480" s="5" t="s">
        <v>26</v>
      </c>
    </row>
    <row r="481" spans="1:5" x14ac:dyDescent="0.3">
      <c r="A481" s="5" t="s">
        <v>198</v>
      </c>
    </row>
    <row r="482" spans="1:5" x14ac:dyDescent="0.3">
      <c r="A482" s="5" t="s">
        <v>513</v>
      </c>
    </row>
    <row r="483" spans="1:5" x14ac:dyDescent="0.3">
      <c r="A483" s="5" t="s">
        <v>563</v>
      </c>
    </row>
    <row r="484" spans="1:5" ht="24.75" customHeight="1" x14ac:dyDescent="0.3">
      <c r="A484" s="107" t="s">
        <v>30</v>
      </c>
      <c r="B484" s="107"/>
      <c r="C484" s="107"/>
      <c r="D484" s="107"/>
      <c r="E484" s="107"/>
    </row>
    <row r="485" spans="1:5"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43529</v>
      </c>
      <c r="C488" s="24">
        <v>45349</v>
      </c>
      <c r="D488" s="25">
        <v>0.10431295279438568</v>
      </c>
      <c r="E488" s="32">
        <v>3</v>
      </c>
    </row>
    <row r="489" spans="1:5" x14ac:dyDescent="0.3">
      <c r="A489" s="31" t="s">
        <v>37</v>
      </c>
      <c r="B489" s="24">
        <v>43501</v>
      </c>
      <c r="C489" s="24">
        <v>45321</v>
      </c>
      <c r="D489" s="25">
        <v>0.10446628631517504</v>
      </c>
      <c r="E489" s="32">
        <v>3</v>
      </c>
    </row>
    <row r="490" spans="1:5" x14ac:dyDescent="0.3">
      <c r="A490" s="23" t="s">
        <v>38</v>
      </c>
      <c r="B490" s="24">
        <v>43461</v>
      </c>
      <c r="C490" s="24">
        <v>45279</v>
      </c>
      <c r="D490" s="25">
        <v>0.10553234391898067</v>
      </c>
      <c r="E490" s="32">
        <v>3</v>
      </c>
    </row>
    <row r="491" spans="1:5" x14ac:dyDescent="0.3">
      <c r="A491" s="23" t="s">
        <v>39</v>
      </c>
      <c r="B491" s="24">
        <v>43431</v>
      </c>
      <c r="C491" s="24">
        <v>45251</v>
      </c>
      <c r="D491" s="25">
        <v>0.10658992743142262</v>
      </c>
      <c r="E491" s="32">
        <v>3</v>
      </c>
    </row>
    <row r="492" spans="1:5" x14ac:dyDescent="0.3">
      <c r="A492" s="23" t="s">
        <v>40</v>
      </c>
      <c r="B492" s="24">
        <v>43403</v>
      </c>
      <c r="C492" s="24">
        <v>45223</v>
      </c>
      <c r="D492" s="25">
        <v>0.1066865146335774</v>
      </c>
      <c r="E492" s="32">
        <v>3</v>
      </c>
    </row>
    <row r="494" spans="1:5" x14ac:dyDescent="0.3">
      <c r="A494" s="92" t="s">
        <v>210</v>
      </c>
      <c r="B494" s="93"/>
      <c r="C494" s="93"/>
      <c r="D494" s="93"/>
      <c r="E494" s="93"/>
    </row>
    <row r="495" spans="1:5" x14ac:dyDescent="0.3">
      <c r="A495" s="1" t="s">
        <v>128</v>
      </c>
      <c r="B495" s="2"/>
      <c r="C495" s="94" t="s">
        <v>3</v>
      </c>
      <c r="D495" s="94" t="s">
        <v>129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130</v>
      </c>
      <c r="C498" s="10"/>
      <c r="D498" s="11"/>
      <c r="E498" s="11"/>
    </row>
    <row r="499" spans="1:5" x14ac:dyDescent="0.3">
      <c r="A499" s="12"/>
      <c r="B499" s="13" t="s">
        <v>9</v>
      </c>
      <c r="C499" s="14"/>
      <c r="D499" s="15"/>
      <c r="E499" s="15"/>
    </row>
    <row r="500" spans="1:5" x14ac:dyDescent="0.3">
      <c r="A500" s="8" t="s">
        <v>10</v>
      </c>
      <c r="B500" s="16" t="s">
        <v>11</v>
      </c>
      <c r="C500" s="26" t="s">
        <v>632</v>
      </c>
      <c r="D500" s="27" t="s">
        <v>619</v>
      </c>
      <c r="E500" s="26" t="s">
        <v>14</v>
      </c>
    </row>
    <row r="501" spans="1:5" x14ac:dyDescent="0.3">
      <c r="A501" s="19"/>
      <c r="B501" s="20" t="s">
        <v>15</v>
      </c>
      <c r="C501" s="21">
        <v>-0.69297507069691588</v>
      </c>
      <c r="D501" s="21">
        <v>-0.33396662154960322</v>
      </c>
      <c r="E501" s="22"/>
    </row>
    <row r="502" spans="1:5" x14ac:dyDescent="0.3">
      <c r="A502" s="8" t="s">
        <v>16</v>
      </c>
      <c r="B502" s="16" t="s">
        <v>11</v>
      </c>
      <c r="C502" s="26" t="s">
        <v>203</v>
      </c>
      <c r="D502" s="26" t="s">
        <v>204</v>
      </c>
      <c r="E502" s="26" t="s">
        <v>14</v>
      </c>
    </row>
    <row r="503" spans="1:5" x14ac:dyDescent="0.3">
      <c r="A503" s="19"/>
      <c r="B503" s="20" t="s">
        <v>15</v>
      </c>
      <c r="C503" s="21">
        <v>-0.20013817001491374</v>
      </c>
      <c r="D503" s="21">
        <v>-0.11919569528335516</v>
      </c>
      <c r="E503" s="22"/>
    </row>
    <row r="504" spans="1:5" x14ac:dyDescent="0.3">
      <c r="A504" s="8" t="s">
        <v>19</v>
      </c>
      <c r="B504" s="16" t="s">
        <v>11</v>
      </c>
      <c r="C504" s="26" t="s">
        <v>472</v>
      </c>
      <c r="D504" s="26" t="s">
        <v>620</v>
      </c>
      <c r="E504" s="26" t="s">
        <v>14</v>
      </c>
    </row>
    <row r="505" spans="1:5" x14ac:dyDescent="0.3">
      <c r="A505" s="19"/>
      <c r="B505" s="20" t="s">
        <v>15</v>
      </c>
      <c r="C505" s="21">
        <v>-3.0201571574991481E-2</v>
      </c>
      <c r="D505" s="21">
        <v>-2.4919622627378457E-3</v>
      </c>
      <c r="E505" s="22"/>
    </row>
    <row r="506" spans="1:5" x14ac:dyDescent="0.3">
      <c r="A506" s="8" t="s">
        <v>22</v>
      </c>
      <c r="B506" s="16" t="s">
        <v>11</v>
      </c>
      <c r="C506" s="26" t="s">
        <v>207</v>
      </c>
      <c r="D506" s="26" t="s">
        <v>208</v>
      </c>
      <c r="E506" s="26" t="s">
        <v>14</v>
      </c>
    </row>
    <row r="507" spans="1:5" x14ac:dyDescent="0.3">
      <c r="A507" s="19"/>
      <c r="B507" s="20" t="s">
        <v>15</v>
      </c>
      <c r="C507" s="21">
        <v>0.20995207085178436</v>
      </c>
      <c r="D507" s="21">
        <v>0.11067518871954518</v>
      </c>
      <c r="E507" s="22"/>
    </row>
    <row r="508" spans="1:5" ht="37.5" customHeight="1" x14ac:dyDescent="0.3">
      <c r="A508" s="87" t="s">
        <v>25</v>
      </c>
      <c r="B508" s="87"/>
      <c r="C508" s="87"/>
      <c r="D508" s="87"/>
      <c r="E508" s="87"/>
    </row>
    <row r="509" spans="1:5" x14ac:dyDescent="0.3">
      <c r="A509" s="5" t="s">
        <v>26</v>
      </c>
    </row>
    <row r="510" spans="1:5" x14ac:dyDescent="0.3">
      <c r="A510" s="5" t="s">
        <v>138</v>
      </c>
    </row>
    <row r="511" spans="1:5" x14ac:dyDescent="0.3">
      <c r="A511" s="5" t="s">
        <v>139</v>
      </c>
    </row>
    <row r="512" spans="1:5" x14ac:dyDescent="0.3">
      <c r="A512" s="5" t="s">
        <v>140</v>
      </c>
    </row>
    <row r="513" spans="1:5" ht="24" customHeight="1" x14ac:dyDescent="0.3">
      <c r="A513" s="107" t="s">
        <v>30</v>
      </c>
      <c r="B513" s="107"/>
      <c r="C513" s="107"/>
      <c r="D513" s="107"/>
      <c r="E513" s="107"/>
    </row>
    <row r="514" spans="1:5"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43522</v>
      </c>
      <c r="C517" s="24">
        <v>45349</v>
      </c>
      <c r="D517" s="25">
        <v>9.9025180096047313E-2</v>
      </c>
      <c r="E517" s="32">
        <v>3</v>
      </c>
    </row>
    <row r="518" spans="1:5" x14ac:dyDescent="0.3">
      <c r="A518" s="31" t="s">
        <v>37</v>
      </c>
      <c r="B518" s="24">
        <v>43494</v>
      </c>
      <c r="C518" s="24">
        <v>45321</v>
      </c>
      <c r="D518" s="25">
        <v>9.9151342243310805E-2</v>
      </c>
      <c r="E518" s="32">
        <v>3</v>
      </c>
    </row>
    <row r="519" spans="1:5" x14ac:dyDescent="0.3">
      <c r="A519" s="39" t="s">
        <v>38</v>
      </c>
      <c r="B519" s="24">
        <v>43461</v>
      </c>
      <c r="C519" s="24">
        <v>45287</v>
      </c>
      <c r="D519" s="25">
        <v>9.9474970633192369E-2</v>
      </c>
      <c r="E519" s="32">
        <v>3</v>
      </c>
    </row>
    <row r="520" spans="1:5" x14ac:dyDescent="0.3">
      <c r="A520" s="39" t="s">
        <v>39</v>
      </c>
      <c r="B520" s="24">
        <v>43431</v>
      </c>
      <c r="C520" s="24">
        <v>45258</v>
      </c>
      <c r="D520" s="25">
        <v>0.10016105959673521</v>
      </c>
      <c r="E520" s="32">
        <v>3</v>
      </c>
    </row>
    <row r="521" spans="1:5" x14ac:dyDescent="0.3">
      <c r="A521" s="39" t="s">
        <v>40</v>
      </c>
      <c r="B521" s="24">
        <v>43403</v>
      </c>
      <c r="C521" s="24">
        <v>45230</v>
      </c>
      <c r="D521" s="25">
        <v>0.10034526100053898</v>
      </c>
      <c r="E521" s="32">
        <v>3</v>
      </c>
    </row>
    <row r="523" spans="1:5" x14ac:dyDescent="0.3">
      <c r="A523" s="92" t="s">
        <v>218</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26" t="s">
        <v>596</v>
      </c>
      <c r="D529" s="27" t="s">
        <v>591</v>
      </c>
      <c r="E529" s="26" t="s">
        <v>14</v>
      </c>
    </row>
    <row r="530" spans="1:5" x14ac:dyDescent="0.3">
      <c r="A530" s="19"/>
      <c r="B530" s="20" t="s">
        <v>15</v>
      </c>
      <c r="C530" s="21">
        <v>-0.71272065277611318</v>
      </c>
      <c r="D530" s="21">
        <v>-0.30625121429576885</v>
      </c>
      <c r="E530" s="22"/>
    </row>
    <row r="531" spans="1:5" x14ac:dyDescent="0.3">
      <c r="A531" s="8" t="s">
        <v>16</v>
      </c>
      <c r="B531" s="16" t="s">
        <v>11</v>
      </c>
      <c r="C531" s="26" t="s">
        <v>212</v>
      </c>
      <c r="D531" s="26" t="s">
        <v>67</v>
      </c>
      <c r="E531" s="26" t="s">
        <v>14</v>
      </c>
    </row>
    <row r="532" spans="1:5" x14ac:dyDescent="0.3">
      <c r="A532" s="19"/>
      <c r="B532" s="20" t="s">
        <v>15</v>
      </c>
      <c r="C532" s="21">
        <v>-0.26271415852244484</v>
      </c>
      <c r="D532" s="21">
        <v>-9.3293505898621731E-2</v>
      </c>
      <c r="E532" s="22"/>
    </row>
    <row r="533" spans="1:5" x14ac:dyDescent="0.3">
      <c r="A533" s="8" t="s">
        <v>19</v>
      </c>
      <c r="B533" s="16" t="s">
        <v>11</v>
      </c>
      <c r="C533" s="26" t="s">
        <v>68</v>
      </c>
      <c r="D533" s="26" t="s">
        <v>473</v>
      </c>
      <c r="E533" s="26" t="s">
        <v>14</v>
      </c>
    </row>
    <row r="534" spans="1:5" x14ac:dyDescent="0.3">
      <c r="A534" s="19"/>
      <c r="B534" s="20" t="s">
        <v>15</v>
      </c>
      <c r="C534" s="21">
        <v>-5.1917009868154174E-2</v>
      </c>
      <c r="D534" s="21">
        <v>2.2010836080148533E-3</v>
      </c>
      <c r="E534" s="22"/>
    </row>
    <row r="535" spans="1:5" x14ac:dyDescent="0.3">
      <c r="A535" s="8" t="s">
        <v>22</v>
      </c>
      <c r="B535" s="16" t="s">
        <v>11</v>
      </c>
      <c r="C535" s="26" t="s">
        <v>215</v>
      </c>
      <c r="D535" s="26" t="s">
        <v>381</v>
      </c>
      <c r="E535" s="26" t="s">
        <v>14</v>
      </c>
    </row>
    <row r="536" spans="1:5" x14ac:dyDescent="0.3">
      <c r="A536" s="19"/>
      <c r="B536" s="20" t="s">
        <v>15</v>
      </c>
      <c r="C536" s="21">
        <v>0.33839617486338791</v>
      </c>
      <c r="D536" s="21">
        <v>9.7158471247186462E-2</v>
      </c>
      <c r="E536" s="22"/>
    </row>
    <row r="537" spans="1:5" ht="36.75" customHeight="1" x14ac:dyDescent="0.3">
      <c r="A537" s="87" t="s">
        <v>25</v>
      </c>
      <c r="B537" s="87"/>
      <c r="C537" s="87"/>
      <c r="D537" s="87"/>
      <c r="E537" s="87"/>
    </row>
    <row r="538" spans="1:5" x14ac:dyDescent="0.3">
      <c r="A538" s="5" t="s">
        <v>26</v>
      </c>
    </row>
    <row r="539" spans="1:5" x14ac:dyDescent="0.3">
      <c r="A539" s="5" t="s">
        <v>49</v>
      </c>
    </row>
    <row r="540" spans="1:5" x14ac:dyDescent="0.3">
      <c r="A540" s="5" t="s">
        <v>565</v>
      </c>
    </row>
    <row r="541" spans="1:5" x14ac:dyDescent="0.3">
      <c r="A541" s="5" t="s">
        <v>333</v>
      </c>
    </row>
    <row r="542" spans="1:5" ht="25.5" customHeight="1" x14ac:dyDescent="0.3">
      <c r="A542" s="107" t="s">
        <v>30</v>
      </c>
      <c r="B542" s="107"/>
      <c r="C542" s="107"/>
      <c r="D542" s="107"/>
      <c r="E542" s="107"/>
    </row>
    <row r="543" spans="1:5"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43522</v>
      </c>
      <c r="C546" s="24">
        <v>45349</v>
      </c>
      <c r="D546" s="25">
        <v>0.11957937419109452</v>
      </c>
      <c r="E546" s="32">
        <v>3</v>
      </c>
    </row>
    <row r="547" spans="1:5" x14ac:dyDescent="0.3">
      <c r="A547" s="31" t="s">
        <v>37</v>
      </c>
      <c r="B547" s="24">
        <v>43494</v>
      </c>
      <c r="C547" s="24">
        <v>45321</v>
      </c>
      <c r="D547" s="25">
        <v>0.1199506272989856</v>
      </c>
      <c r="E547" s="32">
        <v>3</v>
      </c>
    </row>
    <row r="548" spans="1:5" x14ac:dyDescent="0.3">
      <c r="A548" s="39" t="s">
        <v>38</v>
      </c>
      <c r="B548" s="24">
        <v>43461</v>
      </c>
      <c r="C548" s="24">
        <v>45287</v>
      </c>
      <c r="D548" s="25">
        <v>0.12031219187050467</v>
      </c>
      <c r="E548" s="32">
        <v>4</v>
      </c>
    </row>
    <row r="549" spans="1:5" x14ac:dyDescent="0.3">
      <c r="A549" s="39" t="s">
        <v>39</v>
      </c>
      <c r="B549" s="24">
        <v>43431</v>
      </c>
      <c r="C549" s="24">
        <v>45258</v>
      </c>
      <c r="D549" s="25">
        <v>0.12136871692850749</v>
      </c>
      <c r="E549" s="32">
        <v>4</v>
      </c>
    </row>
    <row r="550" spans="1:5" x14ac:dyDescent="0.3">
      <c r="A550" s="39" t="s">
        <v>40</v>
      </c>
      <c r="B550" s="24">
        <v>43403</v>
      </c>
      <c r="C550" s="24">
        <v>45230</v>
      </c>
      <c r="D550" s="25">
        <v>0.12199563680115831</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566</v>
      </c>
      <c r="D558" s="27" t="s">
        <v>592</v>
      </c>
      <c r="E558" s="26" t="s">
        <v>14</v>
      </c>
    </row>
    <row r="559" spans="1:5" x14ac:dyDescent="0.3">
      <c r="A559" s="19"/>
      <c r="B559" s="20" t="s">
        <v>15</v>
      </c>
      <c r="C559" s="21">
        <v>-0.67840861563655186</v>
      </c>
      <c r="D559" s="21">
        <v>-0.27750742787771021</v>
      </c>
      <c r="E559" s="22"/>
    </row>
    <row r="560" spans="1:5" x14ac:dyDescent="0.3">
      <c r="A560" s="8" t="s">
        <v>16</v>
      </c>
      <c r="B560" s="16" t="s">
        <v>11</v>
      </c>
      <c r="C560" s="26" t="s">
        <v>220</v>
      </c>
      <c r="D560" s="26" t="s">
        <v>221</v>
      </c>
      <c r="E560" s="26" t="s">
        <v>14</v>
      </c>
    </row>
    <row r="561" spans="1:5" x14ac:dyDescent="0.3">
      <c r="A561" s="19"/>
      <c r="B561" s="20" t="s">
        <v>15</v>
      </c>
      <c r="C561" s="21">
        <v>-0.23958107328332368</v>
      </c>
      <c r="D561" s="21">
        <v>-8.0824743882405459E-2</v>
      </c>
      <c r="E561" s="22"/>
    </row>
    <row r="562" spans="1:5" x14ac:dyDescent="0.3">
      <c r="A562" s="8" t="s">
        <v>19</v>
      </c>
      <c r="B562" s="16" t="s">
        <v>11</v>
      </c>
      <c r="C562" s="26" t="s">
        <v>56</v>
      </c>
      <c r="D562" s="26" t="s">
        <v>620</v>
      </c>
      <c r="E562" s="26" t="s">
        <v>14</v>
      </c>
    </row>
    <row r="563" spans="1:5" x14ac:dyDescent="0.3">
      <c r="A563" s="19"/>
      <c r="B563" s="20" t="s">
        <v>15</v>
      </c>
      <c r="C563" s="21">
        <v>-5.59393348407764E-2</v>
      </c>
      <c r="D563" s="21">
        <v>-1.5081251236493953E-3</v>
      </c>
      <c r="E563" s="22"/>
    </row>
    <row r="564" spans="1:5" x14ac:dyDescent="0.3">
      <c r="A564" s="8" t="s">
        <v>22</v>
      </c>
      <c r="B564" s="16" t="s">
        <v>11</v>
      </c>
      <c r="C564" s="26" t="s">
        <v>224</v>
      </c>
      <c r="D564" s="26" t="s">
        <v>384</v>
      </c>
      <c r="E564" s="26" t="s">
        <v>14</v>
      </c>
    </row>
    <row r="565" spans="1:5" x14ac:dyDescent="0.3">
      <c r="A565" s="19"/>
      <c r="B565" s="20" t="s">
        <v>15</v>
      </c>
      <c r="C565" s="21">
        <v>0.23331363872982802</v>
      </c>
      <c r="D565" s="21">
        <v>7.3007586560153381E-2</v>
      </c>
      <c r="E565" s="22"/>
    </row>
    <row r="566" spans="1:5" ht="36" customHeight="1" x14ac:dyDescent="0.3">
      <c r="A566" s="87" t="s">
        <v>25</v>
      </c>
      <c r="B566" s="87"/>
      <c r="C566" s="87"/>
      <c r="D566" s="87"/>
      <c r="E566" s="87"/>
    </row>
    <row r="567" spans="1:5" x14ac:dyDescent="0.3">
      <c r="A567" s="5" t="s">
        <v>26</v>
      </c>
    </row>
    <row r="568" spans="1:5" x14ac:dyDescent="0.3">
      <c r="A568" s="5" t="s">
        <v>49</v>
      </c>
    </row>
    <row r="569" spans="1:5" x14ac:dyDescent="0.3">
      <c r="A569" s="5" t="s">
        <v>317</v>
      </c>
    </row>
    <row r="570" spans="1:5" x14ac:dyDescent="0.3">
      <c r="A570" s="5" t="s">
        <v>333</v>
      </c>
    </row>
    <row r="571" spans="1:5" ht="24" customHeight="1" x14ac:dyDescent="0.3">
      <c r="A571" s="107" t="s">
        <v>30</v>
      </c>
      <c r="B571" s="107"/>
      <c r="C571" s="107"/>
      <c r="D571" s="107"/>
      <c r="E571" s="107"/>
    </row>
    <row r="572" spans="1:5"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43522</v>
      </c>
      <c r="C575" s="24">
        <v>45349</v>
      </c>
      <c r="D575" s="25">
        <v>9.9911515924901939E-2</v>
      </c>
      <c r="E575" s="32">
        <v>3</v>
      </c>
    </row>
    <row r="576" spans="1:5" x14ac:dyDescent="0.3">
      <c r="A576" s="31" t="s">
        <v>37</v>
      </c>
      <c r="B576" s="24">
        <v>43494</v>
      </c>
      <c r="C576" s="24">
        <v>45321</v>
      </c>
      <c r="D576" s="25">
        <v>0.10007763962828238</v>
      </c>
      <c r="E576" s="32">
        <v>3</v>
      </c>
    </row>
    <row r="577" spans="1:5" x14ac:dyDescent="0.3">
      <c r="A577" s="39" t="s">
        <v>38</v>
      </c>
      <c r="B577" s="24">
        <v>43461</v>
      </c>
      <c r="C577" s="24">
        <v>45287</v>
      </c>
      <c r="D577" s="25">
        <v>0.10022219792333907</v>
      </c>
      <c r="E577" s="32">
        <v>3</v>
      </c>
    </row>
    <row r="578" spans="1:5" x14ac:dyDescent="0.3">
      <c r="A578" s="39" t="s">
        <v>39</v>
      </c>
      <c r="B578" s="24">
        <v>43431</v>
      </c>
      <c r="C578" s="24">
        <v>45258</v>
      </c>
      <c r="D578" s="25">
        <v>0.10067591274345328</v>
      </c>
      <c r="E578" s="32">
        <v>3</v>
      </c>
    </row>
    <row r="579" spans="1:5" x14ac:dyDescent="0.3">
      <c r="A579" s="39" t="s">
        <v>40</v>
      </c>
      <c r="B579" s="24">
        <v>43403</v>
      </c>
      <c r="C579" s="24">
        <v>45230</v>
      </c>
      <c r="D579" s="25">
        <v>0.10094085699244322</v>
      </c>
      <c r="E579" s="32">
        <v>3</v>
      </c>
    </row>
  </sheetData>
  <mergeCells count="152">
    <mergeCell ref="A566:E566"/>
    <mergeCell ref="A571:E571"/>
    <mergeCell ref="A572:E572"/>
    <mergeCell ref="A573:E573"/>
    <mergeCell ref="A537:E537"/>
    <mergeCell ref="A542:E542"/>
    <mergeCell ref="A543:E543"/>
    <mergeCell ref="A544:E544"/>
    <mergeCell ref="A552:E552"/>
    <mergeCell ref="C553:C555"/>
    <mergeCell ref="D553:D555"/>
    <mergeCell ref="E553:E555"/>
    <mergeCell ref="A508:E508"/>
    <mergeCell ref="A513:E513"/>
    <mergeCell ref="A514:E514"/>
    <mergeCell ref="A515:E515"/>
    <mergeCell ref="A523:E523"/>
    <mergeCell ref="C524:C526"/>
    <mergeCell ref="D524:D526"/>
    <mergeCell ref="E524:E526"/>
    <mergeCell ref="A479:E479"/>
    <mergeCell ref="A484:E484"/>
    <mergeCell ref="A485:E485"/>
    <mergeCell ref="A486:E486"/>
    <mergeCell ref="A494:E494"/>
    <mergeCell ref="C495:C497"/>
    <mergeCell ref="D495:D497"/>
    <mergeCell ref="E495:E497"/>
    <mergeCell ref="A450:E450"/>
    <mergeCell ref="A456:E456"/>
    <mergeCell ref="A457:E457"/>
    <mergeCell ref="A465:E465"/>
    <mergeCell ref="C466:C468"/>
    <mergeCell ref="D466:D468"/>
    <mergeCell ref="E466:E468"/>
    <mergeCell ref="A421:E421"/>
    <mergeCell ref="A427:E427"/>
    <mergeCell ref="A428:E428"/>
    <mergeCell ref="A436:E436"/>
    <mergeCell ref="C437:C439"/>
    <mergeCell ref="D437:D439"/>
    <mergeCell ref="E437:E439"/>
    <mergeCell ref="A392:E392"/>
    <mergeCell ref="A398:E398"/>
    <mergeCell ref="A399:E399"/>
    <mergeCell ref="A407:E407"/>
    <mergeCell ref="C408:C410"/>
    <mergeCell ref="D408:D410"/>
    <mergeCell ref="E408:E410"/>
    <mergeCell ref="A363:E363"/>
    <mergeCell ref="A368:E368"/>
    <mergeCell ref="A369:E369"/>
    <mergeCell ref="A370:E370"/>
    <mergeCell ref="A378:E378"/>
    <mergeCell ref="C379:C381"/>
    <mergeCell ref="D379:D381"/>
    <mergeCell ref="E379:E381"/>
    <mergeCell ref="A334:E334"/>
    <mergeCell ref="A339:E339"/>
    <mergeCell ref="A340:E340"/>
    <mergeCell ref="A341:E341"/>
    <mergeCell ref="A349:E349"/>
    <mergeCell ref="C350:C352"/>
    <mergeCell ref="D350:D352"/>
    <mergeCell ref="E350:E352"/>
    <mergeCell ref="A305:E305"/>
    <mergeCell ref="A311:E311"/>
    <mergeCell ref="A312:E312"/>
    <mergeCell ref="A320:E320"/>
    <mergeCell ref="C321:C323"/>
    <mergeCell ref="D321:D323"/>
    <mergeCell ref="E321:E323"/>
    <mergeCell ref="A276:E276"/>
    <mergeCell ref="A281:E281"/>
    <mergeCell ref="A282:E282"/>
    <mergeCell ref="A283:E283"/>
    <mergeCell ref="A291:E291"/>
    <mergeCell ref="C292:C294"/>
    <mergeCell ref="D292:D294"/>
    <mergeCell ref="E292:E294"/>
    <mergeCell ref="A247:E247"/>
    <mergeCell ref="A252:E252"/>
    <mergeCell ref="A253:E253"/>
    <mergeCell ref="A254:E254"/>
    <mergeCell ref="A262:E262"/>
    <mergeCell ref="C263:C265"/>
    <mergeCell ref="D263:D265"/>
    <mergeCell ref="E263:E265"/>
    <mergeCell ref="A218:E218"/>
    <mergeCell ref="A224:E224"/>
    <mergeCell ref="A225:E225"/>
    <mergeCell ref="A233:E233"/>
    <mergeCell ref="C234:C236"/>
    <mergeCell ref="D234:D236"/>
    <mergeCell ref="E234:E236"/>
    <mergeCell ref="A189:E189"/>
    <mergeCell ref="A194:E194"/>
    <mergeCell ref="A195:E195"/>
    <mergeCell ref="A196:E196"/>
    <mergeCell ref="A204:E204"/>
    <mergeCell ref="C205:C207"/>
    <mergeCell ref="D205:D207"/>
    <mergeCell ref="E205:E207"/>
    <mergeCell ref="A160:E160"/>
    <mergeCell ref="A165:E165"/>
    <mergeCell ref="A166:E166"/>
    <mergeCell ref="A167:E167"/>
    <mergeCell ref="A175:E175"/>
    <mergeCell ref="C176:C178"/>
    <mergeCell ref="D176:D178"/>
    <mergeCell ref="E176:E178"/>
    <mergeCell ref="A131:E131"/>
    <mergeCell ref="A137:E137"/>
    <mergeCell ref="A138:E138"/>
    <mergeCell ref="A146:E146"/>
    <mergeCell ref="C147:C149"/>
    <mergeCell ref="D147:D149"/>
    <mergeCell ref="E147:E149"/>
    <mergeCell ref="A102:E102"/>
    <mergeCell ref="A107:E107"/>
    <mergeCell ref="A108:E108"/>
    <mergeCell ref="A109:E109"/>
    <mergeCell ref="A117:E117"/>
    <mergeCell ref="C118:C120"/>
    <mergeCell ref="D118:D120"/>
    <mergeCell ref="E118:E120"/>
    <mergeCell ref="A73:E73"/>
    <mergeCell ref="A79:E79"/>
    <mergeCell ref="A80:E80"/>
    <mergeCell ref="A88:E88"/>
    <mergeCell ref="C89:C91"/>
    <mergeCell ref="D89:D91"/>
    <mergeCell ref="E89:E91"/>
    <mergeCell ref="A59:E59"/>
    <mergeCell ref="C60:C62"/>
    <mergeCell ref="D60:D62"/>
    <mergeCell ref="E60:E62"/>
    <mergeCell ref="A21:E21"/>
    <mergeCell ref="A22:E22"/>
    <mergeCell ref="A30:E30"/>
    <mergeCell ref="C31:C33"/>
    <mergeCell ref="D31:D33"/>
    <mergeCell ref="E31:E33"/>
    <mergeCell ref="A1:E1"/>
    <mergeCell ref="C2:C4"/>
    <mergeCell ref="D2:D4"/>
    <mergeCell ref="E2:E4"/>
    <mergeCell ref="A15:E15"/>
    <mergeCell ref="A20:E20"/>
    <mergeCell ref="A44:E44"/>
    <mergeCell ref="A50:E50"/>
    <mergeCell ref="A51:E5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84AB-1849-428A-87DE-08A2DCF0A9DB}">
  <dimension ref="A1:E608"/>
  <sheetViews>
    <sheetView workbookViewId="0">
      <selection activeCell="E16" sqref="E1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5" customHeight="1"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-0.32228522242481417</v>
      </c>
      <c r="D8" s="21">
        <v>-0.11375999314325247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300</v>
      </c>
      <c r="E11" s="17" t="s">
        <v>14</v>
      </c>
    </row>
    <row r="12" spans="1:5" x14ac:dyDescent="0.3">
      <c r="A12" s="19"/>
      <c r="B12" s="20" t="s">
        <v>15</v>
      </c>
      <c r="C12" s="21">
        <v>-5.1674265123890284E-2</v>
      </c>
      <c r="D12" s="21">
        <v>1.4958847735080383E-3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87" t="s">
        <v>25</v>
      </c>
      <c r="B15" s="87"/>
      <c r="C15" s="87"/>
      <c r="D15" s="87"/>
      <c r="E15" s="87"/>
    </row>
    <row r="16" spans="1:5" x14ac:dyDescent="0.3">
      <c r="A16" s="5" t="s">
        <v>26</v>
      </c>
    </row>
    <row r="17" spans="1:5" x14ac:dyDescent="0.3">
      <c r="A17" s="5" t="s">
        <v>49</v>
      </c>
    </row>
    <row r="18" spans="1:5" x14ac:dyDescent="0.3">
      <c r="A18" s="5" t="s">
        <v>366</v>
      </c>
    </row>
    <row r="19" spans="1:5" x14ac:dyDescent="0.3">
      <c r="A19" s="5" t="s">
        <v>29</v>
      </c>
    </row>
    <row r="20" spans="1:5" ht="15" customHeight="1" x14ac:dyDescent="0.3">
      <c r="A20" s="122" t="s">
        <v>30</v>
      </c>
      <c r="B20" s="122"/>
      <c r="C20" s="122"/>
      <c r="D20" s="122"/>
      <c r="E20" s="122"/>
    </row>
    <row r="21" spans="1:5" ht="15" customHeight="1" x14ac:dyDescent="0.3">
      <c r="A21" s="109" t="s">
        <v>31</v>
      </c>
      <c r="B21" s="110"/>
      <c r="C21" s="110"/>
      <c r="D21" s="110"/>
      <c r="E21" s="111"/>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43914</v>
      </c>
      <c r="C24" s="24">
        <v>45377</v>
      </c>
      <c r="D24" s="25">
        <v>5.2953913408029969E-2</v>
      </c>
      <c r="E24" s="32">
        <v>3</v>
      </c>
    </row>
    <row r="25" spans="1:5" x14ac:dyDescent="0.3">
      <c r="A25" s="31" t="s">
        <v>37</v>
      </c>
      <c r="B25" s="24">
        <v>43886</v>
      </c>
      <c r="C25" s="24">
        <v>45349</v>
      </c>
      <c r="D25" s="25">
        <v>7.3950692284479688E-2</v>
      </c>
      <c r="E25" s="32">
        <v>3</v>
      </c>
    </row>
    <row r="26" spans="1:5" x14ac:dyDescent="0.3">
      <c r="A26" s="23" t="s">
        <v>38</v>
      </c>
      <c r="B26" s="24">
        <v>43858</v>
      </c>
      <c r="C26" s="24">
        <v>45321</v>
      </c>
      <c r="D26" s="25">
        <v>7.4819443711424474E-2</v>
      </c>
      <c r="E26" s="32">
        <v>3</v>
      </c>
    </row>
    <row r="27" spans="1:5" x14ac:dyDescent="0.3">
      <c r="A27" s="23" t="s">
        <v>39</v>
      </c>
      <c r="B27" s="24">
        <v>43823</v>
      </c>
      <c r="C27" s="24">
        <v>45287</v>
      </c>
      <c r="D27" s="25">
        <v>7.4697802102793601E-2</v>
      </c>
      <c r="E27" s="32">
        <v>3</v>
      </c>
    </row>
    <row r="28" spans="1:5" x14ac:dyDescent="0.3">
      <c r="A28" s="23" t="s">
        <v>40</v>
      </c>
      <c r="B28" s="24">
        <v>43795</v>
      </c>
      <c r="C28" s="24">
        <v>45258</v>
      </c>
      <c r="D28" s="25">
        <v>7.4734885137407531E-2</v>
      </c>
      <c r="E28" s="32">
        <v>3</v>
      </c>
    </row>
    <row r="30" spans="1:5" x14ac:dyDescent="0.3">
      <c r="A30" s="92" t="s">
        <v>62</v>
      </c>
      <c r="B30" s="93"/>
      <c r="C30" s="93"/>
      <c r="D30" s="93"/>
      <c r="E30" s="93"/>
    </row>
    <row r="31" spans="1:5" ht="15" customHeight="1"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649</v>
      </c>
      <c r="D36" s="18" t="s">
        <v>408</v>
      </c>
      <c r="E36" s="17" t="s">
        <v>14</v>
      </c>
    </row>
    <row r="37" spans="1:5" x14ac:dyDescent="0.3">
      <c r="A37" s="19"/>
      <c r="B37" s="20" t="s">
        <v>15</v>
      </c>
      <c r="C37" s="21">
        <v>-0.71407795813754271</v>
      </c>
      <c r="D37" s="21">
        <v>-0.30486912502383456</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ht="15" customHeight="1" x14ac:dyDescent="0.3">
      <c r="A49" s="122" t="s">
        <v>51</v>
      </c>
      <c r="B49" s="122"/>
      <c r="C49" s="122"/>
      <c r="D49" s="122"/>
      <c r="E49" s="122"/>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43550</v>
      </c>
      <c r="C53" s="24">
        <v>45377</v>
      </c>
      <c r="D53" s="25">
        <v>0.11265913245760578</v>
      </c>
      <c r="E53" s="32">
        <v>3</v>
      </c>
    </row>
    <row r="54" spans="1:5" x14ac:dyDescent="0.3">
      <c r="A54" s="31" t="s">
        <v>37</v>
      </c>
      <c r="B54" s="24">
        <v>43522</v>
      </c>
      <c r="C54" s="24">
        <v>45349</v>
      </c>
      <c r="D54" s="25">
        <v>0.11304923812269857</v>
      </c>
      <c r="E54" s="32">
        <v>3</v>
      </c>
    </row>
    <row r="55" spans="1:5" x14ac:dyDescent="0.3">
      <c r="A55" s="23" t="s">
        <v>38</v>
      </c>
      <c r="B55" s="24">
        <v>43494</v>
      </c>
      <c r="C55" s="24">
        <v>45321</v>
      </c>
      <c r="D55" s="25">
        <v>0.11355156341023459</v>
      </c>
      <c r="E55" s="32">
        <v>3</v>
      </c>
    </row>
    <row r="56" spans="1:5" x14ac:dyDescent="0.3">
      <c r="A56" s="23" t="s">
        <v>39</v>
      </c>
      <c r="B56" s="24">
        <v>43461</v>
      </c>
      <c r="C56" s="24">
        <v>45287</v>
      </c>
      <c r="D56" s="25">
        <v>0.1141598239252533</v>
      </c>
      <c r="E56" s="32">
        <v>3</v>
      </c>
    </row>
    <row r="57" spans="1:5" x14ac:dyDescent="0.3">
      <c r="A57" s="23" t="s">
        <v>40</v>
      </c>
      <c r="B57" s="24">
        <v>43431</v>
      </c>
      <c r="C57" s="24">
        <v>45258</v>
      </c>
      <c r="D57" s="25">
        <v>0.11555836480623825</v>
      </c>
      <c r="E57" s="32">
        <v>3</v>
      </c>
    </row>
    <row r="59" spans="1:5" x14ac:dyDescent="0.3">
      <c r="A59" s="92" t="s">
        <v>63</v>
      </c>
      <c r="B59" s="93"/>
      <c r="C59" s="93"/>
      <c r="D59" s="93"/>
      <c r="E59" s="93"/>
    </row>
    <row r="60" spans="1:5" ht="15" customHeight="1"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-0.7316216798587547</v>
      </c>
      <c r="D66" s="21">
        <v>-0.3147817927713723</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214</v>
      </c>
      <c r="E69" s="17" t="s">
        <v>14</v>
      </c>
    </row>
    <row r="70" spans="1:5" x14ac:dyDescent="0.3">
      <c r="A70" s="19"/>
      <c r="B70" s="20" t="s">
        <v>15</v>
      </c>
      <c r="C70" s="21">
        <v>-6.4614040131087291E-2</v>
      </c>
      <c r="D70" s="21">
        <v>3.634804639214062E-3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87" t="s">
        <v>25</v>
      </c>
      <c r="B73" s="87"/>
      <c r="C73" s="87"/>
      <c r="D73" s="87"/>
      <c r="E73" s="87"/>
    </row>
    <row r="74" spans="1:5" x14ac:dyDescent="0.3">
      <c r="A74" s="5" t="s">
        <v>26</v>
      </c>
    </row>
    <row r="75" spans="1:5" x14ac:dyDescent="0.3">
      <c r="A75" s="5" t="s">
        <v>49</v>
      </c>
    </row>
    <row r="76" spans="1:5" x14ac:dyDescent="0.3">
      <c r="A76" s="5" t="s">
        <v>516</v>
      </c>
    </row>
    <row r="77" spans="1:5" x14ac:dyDescent="0.3">
      <c r="A77" s="5" t="s">
        <v>333</v>
      </c>
    </row>
    <row r="78" spans="1:5" x14ac:dyDescent="0.3">
      <c r="A78" s="122" t="s">
        <v>51</v>
      </c>
      <c r="B78" s="122"/>
      <c r="C78" s="122"/>
      <c r="D78" s="122"/>
      <c r="E78" s="122"/>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43550</v>
      </c>
      <c r="C82" s="24">
        <v>45377</v>
      </c>
      <c r="D82" s="25">
        <v>0.11209101863859849</v>
      </c>
      <c r="E82" s="32">
        <v>3</v>
      </c>
    </row>
    <row r="83" spans="1:5" x14ac:dyDescent="0.3">
      <c r="A83" s="31" t="s">
        <v>37</v>
      </c>
      <c r="B83" s="24">
        <v>43522</v>
      </c>
      <c r="C83" s="24">
        <v>45349</v>
      </c>
      <c r="D83" s="25">
        <v>0.11232377871217299</v>
      </c>
      <c r="E83" s="32">
        <v>3</v>
      </c>
    </row>
    <row r="84" spans="1:5" x14ac:dyDescent="0.3">
      <c r="A84" s="23" t="s">
        <v>38</v>
      </c>
      <c r="B84" s="24">
        <v>43494</v>
      </c>
      <c r="C84" s="24">
        <v>45321</v>
      </c>
      <c r="D84" s="25">
        <v>0.11261372270960161</v>
      </c>
      <c r="E84" s="32">
        <v>3</v>
      </c>
    </row>
    <row r="85" spans="1:5" x14ac:dyDescent="0.3">
      <c r="A85" s="23" t="s">
        <v>39</v>
      </c>
      <c r="B85" s="24">
        <v>43461</v>
      </c>
      <c r="C85" s="24">
        <v>45287</v>
      </c>
      <c r="D85" s="25">
        <v>0.1127000026578555</v>
      </c>
      <c r="E85" s="32">
        <v>3</v>
      </c>
    </row>
    <row r="86" spans="1:5" x14ac:dyDescent="0.3">
      <c r="A86" s="23" t="s">
        <v>40</v>
      </c>
      <c r="B86" s="24">
        <v>43431</v>
      </c>
      <c r="C86" s="24">
        <v>45258</v>
      </c>
      <c r="D86" s="25">
        <v>0.11333376084236027</v>
      </c>
      <c r="E86" s="32">
        <v>3</v>
      </c>
    </row>
    <row r="88" spans="1:5" x14ac:dyDescent="0.3">
      <c r="A88" s="92" t="s">
        <v>73</v>
      </c>
      <c r="B88" s="93"/>
      <c r="C88" s="93"/>
      <c r="D88" s="93"/>
      <c r="E88" s="93"/>
    </row>
    <row r="89" spans="1:5" ht="15" customHeight="1"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596</v>
      </c>
      <c r="D94" s="18" t="s">
        <v>65</v>
      </c>
      <c r="E94" s="17" t="s">
        <v>14</v>
      </c>
    </row>
    <row r="95" spans="1:5" x14ac:dyDescent="0.3">
      <c r="A95" s="19"/>
      <c r="B95" s="20" t="s">
        <v>15</v>
      </c>
      <c r="C95" s="21">
        <v>-0.71335405133504604</v>
      </c>
      <c r="D95" s="21">
        <v>-0.2996965450971677</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310</v>
      </c>
      <c r="E98" s="17" t="s">
        <v>14</v>
      </c>
    </row>
    <row r="99" spans="1:5" x14ac:dyDescent="0.3">
      <c r="A99" s="19"/>
      <c r="B99" s="20" t="s">
        <v>15</v>
      </c>
      <c r="C99" s="21">
        <v>-5.9119858462576613E-2</v>
      </c>
      <c r="D99" s="21">
        <v>-6.4897298053826491E-3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650</v>
      </c>
    </row>
    <row r="106" spans="1:5" x14ac:dyDescent="0.3">
      <c r="A106" s="5" t="s">
        <v>333</v>
      </c>
    </row>
    <row r="107" spans="1:5" ht="15.75" customHeight="1" x14ac:dyDescent="0.3">
      <c r="A107" s="122" t="s">
        <v>30</v>
      </c>
      <c r="B107" s="122"/>
      <c r="C107" s="122"/>
      <c r="D107" s="122"/>
      <c r="E107" s="122"/>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43550</v>
      </c>
      <c r="C111" s="24">
        <v>45377</v>
      </c>
      <c r="D111" s="25">
        <v>0.10620696303729485</v>
      </c>
      <c r="E111" s="32">
        <v>3</v>
      </c>
    </row>
    <row r="112" spans="1:5" x14ac:dyDescent="0.3">
      <c r="A112" s="31" t="s">
        <v>37</v>
      </c>
      <c r="B112" s="24">
        <v>43522</v>
      </c>
      <c r="C112" s="24">
        <v>45349</v>
      </c>
      <c r="D112" s="25">
        <v>0.10637215636826915</v>
      </c>
      <c r="E112" s="32">
        <v>3</v>
      </c>
    </row>
    <row r="113" spans="1:5" x14ac:dyDescent="0.3">
      <c r="A113" s="23" t="s">
        <v>38</v>
      </c>
      <c r="B113" s="24">
        <v>43494</v>
      </c>
      <c r="C113" s="24">
        <v>45321</v>
      </c>
      <c r="D113" s="25">
        <v>0.10657491147796527</v>
      </c>
      <c r="E113" s="32">
        <v>3</v>
      </c>
    </row>
    <row r="114" spans="1:5" x14ac:dyDescent="0.3">
      <c r="A114" s="23" t="s">
        <v>39</v>
      </c>
      <c r="B114" s="24">
        <v>43461</v>
      </c>
      <c r="C114" s="24">
        <v>45287</v>
      </c>
      <c r="D114" s="25">
        <v>0.10674291626071614</v>
      </c>
      <c r="E114" s="32">
        <v>3</v>
      </c>
    </row>
    <row r="115" spans="1:5" x14ac:dyDescent="0.3">
      <c r="A115" s="23" t="s">
        <v>40</v>
      </c>
      <c r="B115" s="24">
        <v>43431</v>
      </c>
      <c r="C115" s="24">
        <v>45258</v>
      </c>
      <c r="D115" s="25">
        <v>0.10723719499850012</v>
      </c>
      <c r="E115" s="32">
        <v>3</v>
      </c>
    </row>
    <row r="117" spans="1:5" x14ac:dyDescent="0.3">
      <c r="A117" s="92" t="s">
        <v>93</v>
      </c>
      <c r="B117" s="93"/>
      <c r="C117" s="93"/>
      <c r="D117" s="93"/>
      <c r="E117" s="93"/>
    </row>
    <row r="118" spans="1:5" ht="15" customHeight="1"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597</v>
      </c>
      <c r="D123" s="27" t="s">
        <v>78</v>
      </c>
      <c r="E123" s="26" t="s">
        <v>14</v>
      </c>
    </row>
    <row r="124" spans="1:5" x14ac:dyDescent="0.3">
      <c r="A124" s="19"/>
      <c r="B124" s="20" t="s">
        <v>15</v>
      </c>
      <c r="C124" s="21">
        <v>-0.69980437160248732</v>
      </c>
      <c r="D124" s="21">
        <v>-0.26222211584355837</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186</v>
      </c>
      <c r="E127" s="26" t="s">
        <v>14</v>
      </c>
    </row>
    <row r="128" spans="1:5" x14ac:dyDescent="0.3">
      <c r="A128" s="19"/>
      <c r="B128" s="20" t="s">
        <v>15</v>
      </c>
      <c r="C128" s="21">
        <v>-6.8563839878581501E-3</v>
      </c>
      <c r="D128" s="21">
        <v>2.5583436047902364E-2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5.25" customHeight="1" x14ac:dyDescent="0.3">
      <c r="A131" s="87" t="s">
        <v>25</v>
      </c>
      <c r="B131" s="87"/>
      <c r="C131" s="87"/>
      <c r="D131" s="87"/>
      <c r="E131" s="87"/>
    </row>
    <row r="132" spans="1:5" x14ac:dyDescent="0.3">
      <c r="A132" s="5" t="s">
        <v>26</v>
      </c>
    </row>
    <row r="133" spans="1:5" x14ac:dyDescent="0.3">
      <c r="A133" s="5" t="s">
        <v>85</v>
      </c>
    </row>
    <row r="134" spans="1:5" x14ac:dyDescent="0.3">
      <c r="A134" s="5" t="s">
        <v>651</v>
      </c>
    </row>
    <row r="135" spans="1:5" x14ac:dyDescent="0.3">
      <c r="A135" s="5" t="s">
        <v>599</v>
      </c>
    </row>
    <row r="136" spans="1:5" x14ac:dyDescent="0.3">
      <c r="A136" s="122" t="s">
        <v>51</v>
      </c>
      <c r="B136" s="122"/>
      <c r="C136" s="122"/>
      <c r="D136" s="122"/>
      <c r="E136" s="122"/>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43536</v>
      </c>
      <c r="C140" s="24">
        <v>45370</v>
      </c>
      <c r="D140" s="25">
        <v>0.17211998861396163</v>
      </c>
      <c r="E140" s="32">
        <v>4</v>
      </c>
    </row>
    <row r="141" spans="1:5" x14ac:dyDescent="0.3">
      <c r="A141" s="31" t="s">
        <v>37</v>
      </c>
      <c r="B141" s="24">
        <v>43522</v>
      </c>
      <c r="C141" s="24">
        <v>45342</v>
      </c>
      <c r="D141" s="25">
        <v>0.17262361799981368</v>
      </c>
      <c r="E141" s="32">
        <v>4</v>
      </c>
    </row>
    <row r="142" spans="1:5" x14ac:dyDescent="0.3">
      <c r="A142" s="39" t="s">
        <v>38</v>
      </c>
      <c r="B142" s="24">
        <v>43494</v>
      </c>
      <c r="C142" s="24">
        <v>45314</v>
      </c>
      <c r="D142" s="25">
        <v>0.17254554434410865</v>
      </c>
      <c r="E142" s="32">
        <v>4</v>
      </c>
    </row>
    <row r="143" spans="1:5" x14ac:dyDescent="0.3">
      <c r="A143" s="39" t="s">
        <v>39</v>
      </c>
      <c r="B143" s="24">
        <v>43467</v>
      </c>
      <c r="C143" s="24">
        <v>45287</v>
      </c>
      <c r="D143" s="25">
        <v>0.17385203884685266</v>
      </c>
      <c r="E143" s="32">
        <v>4</v>
      </c>
    </row>
    <row r="144" spans="1:5" x14ac:dyDescent="0.3">
      <c r="A144" s="39" t="s">
        <v>40</v>
      </c>
      <c r="B144" s="24">
        <v>43438</v>
      </c>
      <c r="C144" s="24">
        <v>45258</v>
      </c>
      <c r="D144" s="25">
        <v>0.17857141450418931</v>
      </c>
      <c r="E144" s="32">
        <v>4</v>
      </c>
    </row>
    <row r="146" spans="1:5" x14ac:dyDescent="0.3">
      <c r="A146" s="92" t="s">
        <v>94</v>
      </c>
      <c r="B146" s="93"/>
      <c r="C146" s="93"/>
      <c r="D146" s="93"/>
      <c r="E146" s="93"/>
    </row>
    <row r="147" spans="1:5" ht="15" customHeight="1"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635</v>
      </c>
      <c r="D152" s="18" t="s">
        <v>564</v>
      </c>
      <c r="E152" s="17" t="s">
        <v>14</v>
      </c>
    </row>
    <row r="153" spans="1:5" x14ac:dyDescent="0.3">
      <c r="A153" s="19"/>
      <c r="B153" s="20" t="s">
        <v>15</v>
      </c>
      <c r="C153" s="21">
        <v>-0.73439115203953398</v>
      </c>
      <c r="D153" s="21">
        <v>-0.32353568825709866</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355</v>
      </c>
      <c r="E156" s="17" t="s">
        <v>14</v>
      </c>
    </row>
    <row r="157" spans="1:5" x14ac:dyDescent="0.3">
      <c r="A157" s="19"/>
      <c r="B157" s="20" t="s">
        <v>15</v>
      </c>
      <c r="C157" s="21">
        <v>-5.9780497198879678E-2</v>
      </c>
      <c r="D157" s="21">
        <v>-1.4174029925262399E-4</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6" customHeight="1" x14ac:dyDescent="0.3">
      <c r="A160" s="87" t="s">
        <v>25</v>
      </c>
      <c r="B160" s="87"/>
      <c r="C160" s="87"/>
      <c r="D160" s="87"/>
      <c r="E160" s="87"/>
    </row>
    <row r="161" spans="1:5" x14ac:dyDescent="0.3">
      <c r="A161" s="5" t="s">
        <v>26</v>
      </c>
    </row>
    <row r="162" spans="1:5" x14ac:dyDescent="0.3">
      <c r="A162" s="5" t="s">
        <v>49</v>
      </c>
    </row>
    <row r="163" spans="1:5" x14ac:dyDescent="0.3">
      <c r="A163" s="5" t="s">
        <v>233</v>
      </c>
    </row>
    <row r="164" spans="1:5" x14ac:dyDescent="0.3">
      <c r="A164" s="5" t="s">
        <v>333</v>
      </c>
    </row>
    <row r="165" spans="1:5" ht="15.75" customHeight="1" x14ac:dyDescent="0.3">
      <c r="A165" s="122" t="s">
        <v>30</v>
      </c>
      <c r="B165" s="122"/>
      <c r="C165" s="122"/>
      <c r="D165" s="122"/>
      <c r="E165" s="122"/>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43550</v>
      </c>
      <c r="C169" s="24">
        <v>45377</v>
      </c>
      <c r="D169" s="25">
        <v>0.12296729827311649</v>
      </c>
      <c r="E169" s="32">
        <v>4</v>
      </c>
    </row>
    <row r="170" spans="1:5" x14ac:dyDescent="0.3">
      <c r="A170" s="31" t="s">
        <v>37</v>
      </c>
      <c r="B170" s="24">
        <v>43522</v>
      </c>
      <c r="C170" s="24">
        <v>45349</v>
      </c>
      <c r="D170" s="25">
        <v>0.12330287391924667</v>
      </c>
      <c r="E170" s="32">
        <v>4</v>
      </c>
    </row>
    <row r="171" spans="1:5" x14ac:dyDescent="0.3">
      <c r="A171" s="23" t="s">
        <v>38</v>
      </c>
      <c r="B171" s="24">
        <v>43494</v>
      </c>
      <c r="C171" s="24">
        <v>45321</v>
      </c>
      <c r="D171" s="25">
        <v>0.1238172539589151</v>
      </c>
      <c r="E171" s="32">
        <v>4</v>
      </c>
    </row>
    <row r="172" spans="1:5" x14ac:dyDescent="0.3">
      <c r="A172" s="23" t="s">
        <v>39</v>
      </c>
      <c r="B172" s="24">
        <v>43461</v>
      </c>
      <c r="C172" s="24">
        <v>45287</v>
      </c>
      <c r="D172" s="25">
        <v>0.12417217075082337</v>
      </c>
      <c r="E172" s="32">
        <v>4</v>
      </c>
    </row>
    <row r="173" spans="1:5" x14ac:dyDescent="0.3">
      <c r="A173" s="23" t="s">
        <v>40</v>
      </c>
      <c r="B173" s="24">
        <v>43431</v>
      </c>
      <c r="C173" s="24">
        <v>45258</v>
      </c>
      <c r="D173" s="25">
        <v>0.12546244071658247</v>
      </c>
      <c r="E173" s="32">
        <v>4</v>
      </c>
    </row>
    <row r="175" spans="1:5" x14ac:dyDescent="0.3">
      <c r="A175" s="92" t="s">
        <v>341</v>
      </c>
      <c r="B175" s="93"/>
      <c r="C175" s="93"/>
      <c r="D175" s="93"/>
      <c r="E175" s="93"/>
    </row>
    <row r="176" spans="1:5" ht="15" customHeight="1"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652</v>
      </c>
      <c r="D181" s="18" t="s">
        <v>653</v>
      </c>
      <c r="E181" s="17" t="s">
        <v>14</v>
      </c>
    </row>
    <row r="182" spans="1:5" x14ac:dyDescent="0.3">
      <c r="A182" s="19"/>
      <c r="B182" s="20" t="s">
        <v>15</v>
      </c>
      <c r="C182" s="21">
        <v>-0.29282445482331865</v>
      </c>
      <c r="D182" s="21">
        <v>-0.11228891215131498</v>
      </c>
      <c r="E182" s="22"/>
    </row>
    <row r="183" spans="1:5" x14ac:dyDescent="0.3">
      <c r="A183" s="8" t="s">
        <v>16</v>
      </c>
      <c r="B183" s="16" t="s">
        <v>11</v>
      </c>
      <c r="C183" s="17" t="s">
        <v>292</v>
      </c>
      <c r="D183" s="17" t="s">
        <v>654</v>
      </c>
      <c r="E183" s="17" t="s">
        <v>14</v>
      </c>
    </row>
    <row r="184" spans="1:5" x14ac:dyDescent="0.3">
      <c r="A184" s="19"/>
      <c r="B184" s="20" t="s">
        <v>15</v>
      </c>
      <c r="C184" s="21">
        <v>-0.16148590951500919</v>
      </c>
      <c r="D184" s="21">
        <v>-3.1768663048766022E-2</v>
      </c>
      <c r="E184" s="22"/>
    </row>
    <row r="185" spans="1:5" x14ac:dyDescent="0.3">
      <c r="A185" s="8" t="s">
        <v>19</v>
      </c>
      <c r="B185" s="16" t="s">
        <v>11</v>
      </c>
      <c r="C185" s="17" t="s">
        <v>437</v>
      </c>
      <c r="D185" s="17" t="s">
        <v>495</v>
      </c>
      <c r="E185" s="17" t="s">
        <v>14</v>
      </c>
    </row>
    <row r="186" spans="1:5" x14ac:dyDescent="0.3">
      <c r="A186" s="19"/>
      <c r="B186" s="20" t="s">
        <v>15</v>
      </c>
      <c r="C186" s="21">
        <v>-2.4988981992675741E-2</v>
      </c>
      <c r="D186" s="21">
        <v>5.3555595315868398E-3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5.25" customHeight="1" x14ac:dyDescent="0.3">
      <c r="A189" s="87" t="s">
        <v>25</v>
      </c>
      <c r="B189" s="87"/>
      <c r="C189" s="87"/>
      <c r="D189" s="87"/>
      <c r="E189" s="87"/>
    </row>
    <row r="190" spans="1:5" x14ac:dyDescent="0.3">
      <c r="A190" s="5" t="s">
        <v>26</v>
      </c>
    </row>
    <row r="191" spans="1:5" x14ac:dyDescent="0.3">
      <c r="A191" s="5" t="s">
        <v>49</v>
      </c>
    </row>
    <row r="192" spans="1:5" x14ac:dyDescent="0.3">
      <c r="A192" s="5" t="s">
        <v>634</v>
      </c>
    </row>
    <row r="193" spans="1:5" x14ac:dyDescent="0.3">
      <c r="A193" s="5" t="s">
        <v>29</v>
      </c>
    </row>
    <row r="194" spans="1:5" ht="18" customHeight="1" x14ac:dyDescent="0.3">
      <c r="A194" s="122" t="s">
        <v>30</v>
      </c>
      <c r="B194" s="122"/>
      <c r="C194" s="122"/>
      <c r="D194" s="122"/>
      <c r="E194" s="122"/>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43914</v>
      </c>
      <c r="C198" s="24">
        <v>45377</v>
      </c>
      <c r="D198" s="25">
        <v>5.9419990605145495E-2</v>
      </c>
      <c r="E198" s="32">
        <v>3</v>
      </c>
    </row>
    <row r="199" spans="1:5" x14ac:dyDescent="0.3">
      <c r="A199" s="31" t="s">
        <v>37</v>
      </c>
      <c r="B199" s="24">
        <v>43886</v>
      </c>
      <c r="C199" s="24">
        <v>45349</v>
      </c>
      <c r="D199" s="25">
        <v>6.9656298869570463E-2</v>
      </c>
      <c r="E199" s="32">
        <v>3</v>
      </c>
    </row>
    <row r="200" spans="1:5" x14ac:dyDescent="0.3">
      <c r="A200" s="23" t="s">
        <v>38</v>
      </c>
      <c r="B200" s="24">
        <v>43858</v>
      </c>
      <c r="C200" s="24">
        <v>45321</v>
      </c>
      <c r="D200" s="25">
        <v>7.0871735619240012E-2</v>
      </c>
      <c r="E200" s="32">
        <v>3</v>
      </c>
    </row>
    <row r="201" spans="1:5" x14ac:dyDescent="0.3">
      <c r="A201" s="23" t="s">
        <v>39</v>
      </c>
      <c r="B201" s="24">
        <v>43823</v>
      </c>
      <c r="C201" s="24">
        <v>45287</v>
      </c>
      <c r="D201" s="25">
        <v>7.0695207695051887E-2</v>
      </c>
      <c r="E201" s="32">
        <v>3</v>
      </c>
    </row>
    <row r="202" spans="1:5" x14ac:dyDescent="0.3">
      <c r="A202" s="23" t="s">
        <v>40</v>
      </c>
      <c r="B202" s="24">
        <v>43795</v>
      </c>
      <c r="C202" s="24">
        <v>45258</v>
      </c>
      <c r="D202" s="25">
        <v>7.0652508573710374E-2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-0.36400067140413217</v>
      </c>
      <c r="D211" s="21">
        <v>-0.11960733226766906</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415</v>
      </c>
      <c r="E214" s="26" t="s">
        <v>14</v>
      </c>
    </row>
    <row r="215" spans="1:5" x14ac:dyDescent="0.3">
      <c r="A215" s="19"/>
      <c r="B215" s="20" t="s">
        <v>15</v>
      </c>
      <c r="C215" s="21">
        <v>-6.3116516137391554E-2</v>
      </c>
      <c r="D215" s="21">
        <v>-1.6504048049082787E-2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5.25" customHeight="1" x14ac:dyDescent="0.3">
      <c r="A218" s="87" t="s">
        <v>25</v>
      </c>
      <c r="B218" s="87"/>
      <c r="C218" s="87"/>
      <c r="D218" s="87"/>
      <c r="E218" s="87"/>
    </row>
    <row r="219" spans="1:5" x14ac:dyDescent="0.3">
      <c r="A219" s="5" t="s">
        <v>26</v>
      </c>
    </row>
    <row r="220" spans="1:5" x14ac:dyDescent="0.3">
      <c r="A220" s="5" t="s">
        <v>660</v>
      </c>
    </row>
    <row r="221" spans="1:5" x14ac:dyDescent="0.3">
      <c r="A221" s="5" t="s">
        <v>520</v>
      </c>
    </row>
    <row r="222" spans="1:5" x14ac:dyDescent="0.3">
      <c r="A222" s="5" t="s">
        <v>29</v>
      </c>
    </row>
    <row r="223" spans="1:5" ht="16.5" customHeight="1" x14ac:dyDescent="0.3">
      <c r="A223" s="122" t="s">
        <v>30</v>
      </c>
      <c r="B223" s="122"/>
      <c r="C223" s="122"/>
      <c r="D223" s="122"/>
      <c r="E223" s="122"/>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43544</v>
      </c>
      <c r="C227" s="24">
        <v>45378</v>
      </c>
      <c r="D227" s="25">
        <v>4.9637061477319888E-2</v>
      </c>
      <c r="E227" s="32">
        <v>2</v>
      </c>
    </row>
    <row r="228" spans="1:5" x14ac:dyDescent="0.3">
      <c r="A228" s="31" t="s">
        <v>37</v>
      </c>
      <c r="B228" s="24">
        <v>43530</v>
      </c>
      <c r="C228" s="24">
        <v>45350</v>
      </c>
      <c r="D228" s="25">
        <v>4.9777456307113166E-2</v>
      </c>
      <c r="E228" s="32">
        <v>2</v>
      </c>
    </row>
    <row r="229" spans="1:5" x14ac:dyDescent="0.3">
      <c r="A229" s="39" t="s">
        <v>38</v>
      </c>
      <c r="B229" s="24">
        <v>43502</v>
      </c>
      <c r="C229" s="24">
        <v>45322</v>
      </c>
      <c r="D229" s="25">
        <v>4.980868496965446E-2</v>
      </c>
      <c r="E229" s="32">
        <v>2</v>
      </c>
    </row>
    <row r="230" spans="1:5" x14ac:dyDescent="0.3">
      <c r="A230" s="39" t="s">
        <v>39</v>
      </c>
      <c r="B230" s="24">
        <v>43460</v>
      </c>
      <c r="C230" s="24">
        <v>45280</v>
      </c>
      <c r="D230" s="25">
        <v>4.9903158207465617E-2</v>
      </c>
      <c r="E230" s="32">
        <v>2</v>
      </c>
    </row>
    <row r="231" spans="1:5" x14ac:dyDescent="0.3">
      <c r="A231" s="39" t="s">
        <v>40</v>
      </c>
      <c r="B231" s="24">
        <v>43432</v>
      </c>
      <c r="C231" s="24">
        <v>45252</v>
      </c>
      <c r="D231" s="25">
        <v>4.988969150243075E-2</v>
      </c>
      <c r="E231" s="32">
        <v>2</v>
      </c>
    </row>
    <row r="233" spans="1:5" x14ac:dyDescent="0.3">
      <c r="A233" s="92" t="s">
        <v>104</v>
      </c>
      <c r="B233" s="93"/>
      <c r="C233" s="93"/>
      <c r="D233" s="93"/>
      <c r="E233" s="93"/>
    </row>
    <row r="234" spans="1:5" ht="15" customHeight="1"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96</v>
      </c>
      <c r="E239" s="26" t="s">
        <v>14</v>
      </c>
    </row>
    <row r="240" spans="1:5" x14ac:dyDescent="0.3">
      <c r="A240" s="19"/>
      <c r="B240" s="20" t="s">
        <v>15</v>
      </c>
      <c r="C240" s="21">
        <v>-0.82175980409689053</v>
      </c>
      <c r="D240" s="21">
        <v>-0.37286943329394429</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478</v>
      </c>
      <c r="E243" s="26" t="s">
        <v>14</v>
      </c>
    </row>
    <row r="244" spans="1:5" x14ac:dyDescent="0.3">
      <c r="A244" s="19"/>
      <c r="B244" s="20" t="s">
        <v>15</v>
      </c>
      <c r="C244" s="21">
        <v>-2.8008458065466035E-2</v>
      </c>
      <c r="D244" s="21">
        <v>1.1886265822745434E-2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5" customHeight="1" x14ac:dyDescent="0.3">
      <c r="A247" s="87" t="s">
        <v>25</v>
      </c>
      <c r="B247" s="87"/>
      <c r="C247" s="87"/>
      <c r="D247" s="87"/>
      <c r="E247" s="87"/>
    </row>
    <row r="248" spans="1:5" x14ac:dyDescent="0.3">
      <c r="A248" s="5" t="s">
        <v>26</v>
      </c>
    </row>
    <row r="249" spans="1:5" x14ac:dyDescent="0.3">
      <c r="A249" s="5" t="s">
        <v>49</v>
      </c>
    </row>
    <row r="250" spans="1:5" x14ac:dyDescent="0.3">
      <c r="A250" s="5" t="s">
        <v>479</v>
      </c>
    </row>
    <row r="251" spans="1:5" x14ac:dyDescent="0.3">
      <c r="A251" s="5" t="s">
        <v>333</v>
      </c>
    </row>
    <row r="252" spans="1:5" x14ac:dyDescent="0.3">
      <c r="A252" s="122" t="s">
        <v>51</v>
      </c>
      <c r="B252" s="122"/>
      <c r="C252" s="122"/>
      <c r="D252" s="122"/>
      <c r="E252" s="122"/>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43546</v>
      </c>
      <c r="C256" s="24">
        <v>45373</v>
      </c>
      <c r="D256" s="25">
        <v>0.14524232034809914</v>
      </c>
      <c r="E256" s="32">
        <v>4</v>
      </c>
    </row>
    <row r="257" spans="1:5" x14ac:dyDescent="0.3">
      <c r="A257" s="31" t="s">
        <v>37</v>
      </c>
      <c r="B257" s="24">
        <v>43518</v>
      </c>
      <c r="C257" s="24">
        <v>45345</v>
      </c>
      <c r="D257" s="25">
        <v>0.14557248613124912</v>
      </c>
      <c r="E257" s="32">
        <v>4</v>
      </c>
    </row>
    <row r="258" spans="1:5" x14ac:dyDescent="0.3">
      <c r="A258" s="39" t="s">
        <v>38</v>
      </c>
      <c r="B258" s="24">
        <v>43490</v>
      </c>
      <c r="C258" s="24">
        <v>45317</v>
      </c>
      <c r="D258" s="25">
        <v>0.14588139328337618</v>
      </c>
      <c r="E258" s="32">
        <v>4</v>
      </c>
    </row>
    <row r="259" spans="1:5" x14ac:dyDescent="0.3">
      <c r="A259" s="39" t="s">
        <v>39</v>
      </c>
      <c r="B259" s="24">
        <v>43462</v>
      </c>
      <c r="C259" s="24">
        <v>45289</v>
      </c>
      <c r="D259" s="25">
        <v>0.14602729009621246</v>
      </c>
      <c r="E259" s="32">
        <v>4</v>
      </c>
    </row>
    <row r="260" spans="1:5" x14ac:dyDescent="0.3">
      <c r="A260" s="39" t="s">
        <v>40</v>
      </c>
      <c r="B260" s="24">
        <v>43427</v>
      </c>
      <c r="C260" s="24">
        <v>45254</v>
      </c>
      <c r="D260" s="25">
        <v>0.14695769031401903</v>
      </c>
      <c r="E260" s="32">
        <v>4</v>
      </c>
    </row>
    <row r="262" spans="1:5" x14ac:dyDescent="0.3">
      <c r="A262" s="92" t="s">
        <v>116</v>
      </c>
      <c r="B262" s="93"/>
      <c r="C262" s="93"/>
      <c r="D262" s="93"/>
      <c r="E262" s="93"/>
    </row>
    <row r="263" spans="1:5" ht="15" customHeight="1"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-0.79316164247709542</v>
      </c>
      <c r="D269" s="21">
        <v>-0.27995015441162541</v>
      </c>
      <c r="E269" s="22"/>
    </row>
    <row r="270" spans="1:5" x14ac:dyDescent="0.3">
      <c r="A270" s="8" t="s">
        <v>16</v>
      </c>
      <c r="B270" s="16" t="s">
        <v>11</v>
      </c>
      <c r="C270" s="26" t="s">
        <v>108</v>
      </c>
      <c r="D270" s="26" t="s">
        <v>662</v>
      </c>
      <c r="E270" s="26" t="s">
        <v>14</v>
      </c>
    </row>
    <row r="271" spans="1:5" x14ac:dyDescent="0.3">
      <c r="A271" s="19"/>
      <c r="B271" s="20" t="s">
        <v>15</v>
      </c>
      <c r="C271" s="21">
        <v>-0.32728281718066421</v>
      </c>
      <c r="D271" s="21">
        <v>-3.7206120754411875E-2</v>
      </c>
      <c r="E271" s="22"/>
    </row>
    <row r="272" spans="1:5" x14ac:dyDescent="0.3">
      <c r="A272" s="8" t="s">
        <v>19</v>
      </c>
      <c r="B272" s="16" t="s">
        <v>11</v>
      </c>
      <c r="C272" s="26" t="s">
        <v>641</v>
      </c>
      <c r="D272" s="26" t="s">
        <v>663</v>
      </c>
      <c r="E272" s="26" t="s">
        <v>14</v>
      </c>
    </row>
    <row r="273" spans="1:5" x14ac:dyDescent="0.3">
      <c r="A273" s="19"/>
      <c r="B273" s="20" t="s">
        <v>15</v>
      </c>
      <c r="C273" s="21">
        <v>8.6630731163651165E-2</v>
      </c>
      <c r="D273" s="21">
        <v>7.0370063969499075E-2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4.5" customHeight="1" x14ac:dyDescent="0.3">
      <c r="A276" s="87" t="s">
        <v>25</v>
      </c>
      <c r="B276" s="87"/>
      <c r="C276" s="87"/>
      <c r="D276" s="87"/>
      <c r="E276" s="87"/>
    </row>
    <row r="277" spans="1:5" x14ac:dyDescent="0.3">
      <c r="A277" s="5" t="s">
        <v>26</v>
      </c>
    </row>
    <row r="278" spans="1:5" x14ac:dyDescent="0.3">
      <c r="A278" s="5" t="s">
        <v>664</v>
      </c>
    </row>
    <row r="279" spans="1:5" x14ac:dyDescent="0.3">
      <c r="A279" s="5" t="s">
        <v>428</v>
      </c>
    </row>
    <row r="280" spans="1:5" x14ac:dyDescent="0.3">
      <c r="A280" s="5" t="s">
        <v>528</v>
      </c>
    </row>
    <row r="281" spans="1:5" ht="15" customHeight="1" x14ac:dyDescent="0.3">
      <c r="A281" s="122" t="s">
        <v>30</v>
      </c>
      <c r="B281" s="122"/>
      <c r="C281" s="122"/>
      <c r="D281" s="122"/>
      <c r="E281" s="122"/>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43552</v>
      </c>
      <c r="C285" s="24">
        <v>45379</v>
      </c>
      <c r="D285" s="25">
        <v>0.17011750620391428</v>
      </c>
      <c r="E285" s="32">
        <v>4</v>
      </c>
    </row>
    <row r="286" spans="1:5" x14ac:dyDescent="0.3">
      <c r="A286" s="31" t="s">
        <v>37</v>
      </c>
      <c r="B286" s="24">
        <v>43524</v>
      </c>
      <c r="C286" s="24">
        <v>45351</v>
      </c>
      <c r="D286" s="25">
        <v>0.16999253126143196</v>
      </c>
      <c r="E286" s="32">
        <v>4</v>
      </c>
    </row>
    <row r="287" spans="1:5" x14ac:dyDescent="0.3">
      <c r="A287" s="39" t="s">
        <v>38</v>
      </c>
      <c r="B287" s="24">
        <v>43496</v>
      </c>
      <c r="C287" s="24">
        <v>45322</v>
      </c>
      <c r="D287" s="25">
        <v>0.1701706686852637</v>
      </c>
      <c r="E287" s="32">
        <v>4</v>
      </c>
    </row>
    <row r="288" spans="1:5" x14ac:dyDescent="0.3">
      <c r="A288" s="39" t="s">
        <v>39</v>
      </c>
      <c r="B288" s="24">
        <v>43465</v>
      </c>
      <c r="C288" s="24">
        <v>45289</v>
      </c>
      <c r="D288" s="25">
        <v>0.170641148097501</v>
      </c>
      <c r="E288" s="32">
        <v>4</v>
      </c>
    </row>
    <row r="289" spans="1:5" x14ac:dyDescent="0.3">
      <c r="A289" s="39" t="s">
        <v>40</v>
      </c>
      <c r="B289" s="24">
        <v>43434</v>
      </c>
      <c r="C289" s="24">
        <v>45260</v>
      </c>
      <c r="D289" s="25">
        <v>0.17241224599751367</v>
      </c>
      <c r="E289" s="32">
        <v>4</v>
      </c>
    </row>
    <row r="291" spans="1:5" x14ac:dyDescent="0.3">
      <c r="A291" s="92" t="s">
        <v>127</v>
      </c>
      <c r="B291" s="93"/>
      <c r="C291" s="93"/>
      <c r="D291" s="93"/>
      <c r="E291" s="93"/>
    </row>
    <row r="292" spans="1:5" ht="15" customHeight="1"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-0.87205255529916348</v>
      </c>
      <c r="D298" s="21">
        <v>-0.32237191666229126</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665</v>
      </c>
      <c r="E301" s="26" t="s">
        <v>14</v>
      </c>
    </row>
    <row r="302" spans="1:5" x14ac:dyDescent="0.3">
      <c r="A302" s="19"/>
      <c r="B302" s="20" t="s">
        <v>15</v>
      </c>
      <c r="C302" s="21">
        <v>1.0784816753926396E-2</v>
      </c>
      <c r="D302" s="21">
        <v>1.1189949662689935E-2</v>
      </c>
      <c r="E302" s="22"/>
    </row>
    <row r="303" spans="1:5" x14ac:dyDescent="0.3">
      <c r="A303" s="8" t="s">
        <v>22</v>
      </c>
      <c r="B303" s="16" t="s">
        <v>11</v>
      </c>
      <c r="C303" s="26" t="s">
        <v>123</v>
      </c>
      <c r="D303" s="26" t="s">
        <v>608</v>
      </c>
      <c r="E303" s="26" t="s">
        <v>14</v>
      </c>
    </row>
    <row r="304" spans="1:5" x14ac:dyDescent="0.3">
      <c r="A304" s="19"/>
      <c r="B304" s="20" t="s">
        <v>15</v>
      </c>
      <c r="C304" s="21">
        <v>0.59567629485593065</v>
      </c>
      <c r="D304" s="21">
        <v>8.0387620028351314E-2</v>
      </c>
      <c r="E304" s="22"/>
    </row>
    <row r="305" spans="1:5" ht="34.5" customHeight="1" x14ac:dyDescent="0.3">
      <c r="A305" s="87" t="s">
        <v>25</v>
      </c>
      <c r="B305" s="87"/>
      <c r="C305" s="87"/>
      <c r="D305" s="87"/>
      <c r="E305" s="87"/>
    </row>
    <row r="306" spans="1:5" x14ac:dyDescent="0.3">
      <c r="A306" s="5" t="s">
        <v>26</v>
      </c>
    </row>
    <row r="307" spans="1:5" x14ac:dyDescent="0.3">
      <c r="A307" s="5" t="s">
        <v>85</v>
      </c>
    </row>
    <row r="308" spans="1:5" x14ac:dyDescent="0.3">
      <c r="A308" s="5" t="s">
        <v>396</v>
      </c>
    </row>
    <row r="309" spans="1:5" x14ac:dyDescent="0.3">
      <c r="A309" s="5" t="s">
        <v>609</v>
      </c>
    </row>
    <row r="310" spans="1:5" ht="15" customHeight="1" x14ac:dyDescent="0.3">
      <c r="A310" s="122" t="s">
        <v>30</v>
      </c>
      <c r="B310" s="122"/>
      <c r="C310" s="122"/>
      <c r="D310" s="122"/>
      <c r="E310" s="122"/>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43552</v>
      </c>
      <c r="C314" s="24">
        <v>45379</v>
      </c>
      <c r="D314" s="25">
        <v>0.20677323579436852</v>
      </c>
      <c r="E314" s="32">
        <v>5</v>
      </c>
    </row>
    <row r="315" spans="1:5" x14ac:dyDescent="0.3">
      <c r="A315" s="31" t="s">
        <v>37</v>
      </c>
      <c r="B315" s="24">
        <v>43524</v>
      </c>
      <c r="C315" s="24">
        <v>45351</v>
      </c>
      <c r="D315" s="25">
        <v>0.20694588017293669</v>
      </c>
      <c r="E315" s="32">
        <v>5</v>
      </c>
    </row>
    <row r="316" spans="1:5" x14ac:dyDescent="0.3">
      <c r="A316" s="39" t="s">
        <v>38</v>
      </c>
      <c r="B316" s="24">
        <v>43496</v>
      </c>
      <c r="C316" s="24">
        <v>45322</v>
      </c>
      <c r="D316" s="25">
        <v>0.20728771396517698</v>
      </c>
      <c r="E316" s="32">
        <v>5</v>
      </c>
    </row>
    <row r="317" spans="1:5" x14ac:dyDescent="0.3">
      <c r="A317" s="39" t="s">
        <v>39</v>
      </c>
      <c r="B317" s="24">
        <v>43465</v>
      </c>
      <c r="C317" s="24">
        <v>45289</v>
      </c>
      <c r="D317" s="25">
        <v>0.20746631994491724</v>
      </c>
      <c r="E317" s="32">
        <v>5</v>
      </c>
    </row>
    <row r="318" spans="1:5" x14ac:dyDescent="0.3">
      <c r="A318" s="39" t="s">
        <v>40</v>
      </c>
      <c r="B318" s="24">
        <v>43434</v>
      </c>
      <c r="C318" s="24">
        <v>45260</v>
      </c>
      <c r="D318" s="25">
        <v>0.20917469537629998</v>
      </c>
      <c r="E318" s="32">
        <v>5</v>
      </c>
    </row>
    <row r="320" spans="1:5" x14ac:dyDescent="0.3">
      <c r="A320" s="92" t="s">
        <v>141</v>
      </c>
      <c r="B320" s="93"/>
      <c r="C320" s="93"/>
      <c r="D320" s="93"/>
      <c r="E320" s="93"/>
    </row>
    <row r="321" spans="1:5" ht="15" customHeight="1"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-0.25684076316650284</v>
      </c>
      <c r="D327" s="21">
        <v>-8.8051150132759881E-2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251</v>
      </c>
      <c r="E330" s="26" t="s">
        <v>14</v>
      </c>
    </row>
    <row r="331" spans="1:5" x14ac:dyDescent="0.3">
      <c r="A331" s="19"/>
      <c r="B331" s="20" t="s">
        <v>15</v>
      </c>
      <c r="C331" s="21">
        <v>-1.2576635356317256E-3</v>
      </c>
      <c r="D331" s="21">
        <v>3.7554824874466153E-3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6.75" customHeight="1" x14ac:dyDescent="0.3">
      <c r="A334" s="87" t="s">
        <v>25</v>
      </c>
      <c r="B334" s="87"/>
      <c r="C334" s="87"/>
      <c r="D334" s="87"/>
      <c r="E334" s="87"/>
    </row>
    <row r="335" spans="1:5" x14ac:dyDescent="0.3">
      <c r="A335" s="5" t="s">
        <v>26</v>
      </c>
    </row>
    <row r="336" spans="1:5" x14ac:dyDescent="0.3">
      <c r="A336" s="5" t="s">
        <v>138</v>
      </c>
    </row>
    <row r="337" spans="1:5" x14ac:dyDescent="0.3">
      <c r="A337" s="5" t="s">
        <v>412</v>
      </c>
    </row>
    <row r="338" spans="1:5" x14ac:dyDescent="0.3">
      <c r="A338" s="5" t="s">
        <v>140</v>
      </c>
    </row>
    <row r="339" spans="1:5" x14ac:dyDescent="0.3">
      <c r="A339" s="122" t="s">
        <v>51</v>
      </c>
      <c r="B339" s="122"/>
      <c r="C339" s="122"/>
      <c r="D339" s="122"/>
      <c r="E339" s="122"/>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43546</v>
      </c>
      <c r="C343" s="24">
        <v>45373</v>
      </c>
      <c r="D343" s="25">
        <v>2.6468424234083621E-2</v>
      </c>
      <c r="E343" s="32">
        <v>2</v>
      </c>
    </row>
    <row r="344" spans="1:5" x14ac:dyDescent="0.3">
      <c r="A344" s="31" t="s">
        <v>37</v>
      </c>
      <c r="B344" s="24">
        <v>43518</v>
      </c>
      <c r="C344" s="24">
        <v>45345</v>
      </c>
      <c r="D344" s="25">
        <v>2.6485642396722978E-2</v>
      </c>
      <c r="E344" s="32">
        <v>2</v>
      </c>
    </row>
    <row r="345" spans="1:5" x14ac:dyDescent="0.3">
      <c r="A345" s="39" t="s">
        <v>38</v>
      </c>
      <c r="B345" s="24">
        <v>43490</v>
      </c>
      <c r="C345" s="24">
        <v>45317</v>
      </c>
      <c r="D345" s="25">
        <v>2.6553591984893987E-2</v>
      </c>
      <c r="E345" s="32">
        <v>2</v>
      </c>
    </row>
    <row r="346" spans="1:5" x14ac:dyDescent="0.3">
      <c r="A346" s="39" t="s">
        <v>39</v>
      </c>
      <c r="B346" s="24">
        <v>43462</v>
      </c>
      <c r="C346" s="24">
        <v>45289</v>
      </c>
      <c r="D346" s="25">
        <v>2.6584981290411855E-2</v>
      </c>
      <c r="E346" s="32">
        <v>2</v>
      </c>
    </row>
    <row r="347" spans="1:5" x14ac:dyDescent="0.3">
      <c r="A347" s="39" t="s">
        <v>40</v>
      </c>
      <c r="B347" s="24">
        <v>43427</v>
      </c>
      <c r="C347" s="24">
        <v>45254</v>
      </c>
      <c r="D347" s="25">
        <v>2.6614158566992702E-2</v>
      </c>
      <c r="E347" s="32">
        <v>2</v>
      </c>
    </row>
    <row r="349" spans="1:5" x14ac:dyDescent="0.3">
      <c r="A349" s="92" t="s">
        <v>151</v>
      </c>
      <c r="B349" s="93"/>
      <c r="C349" s="93"/>
      <c r="D349" s="93"/>
      <c r="E349" s="93"/>
    </row>
    <row r="350" spans="1:5" ht="15" customHeight="1"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466</v>
      </c>
      <c r="E355" s="26" t="s">
        <v>14</v>
      </c>
    </row>
    <row r="356" spans="1:5" x14ac:dyDescent="0.3">
      <c r="A356" s="19"/>
      <c r="B356" s="20" t="s">
        <v>15</v>
      </c>
      <c r="C356" s="21">
        <v>-0.54530376695201399</v>
      </c>
      <c r="D356" s="21">
        <v>-0.17796136688021824</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629</v>
      </c>
      <c r="E359" s="26" t="s">
        <v>14</v>
      </c>
    </row>
    <row r="360" spans="1:5" x14ac:dyDescent="0.3">
      <c r="A360" s="19"/>
      <c r="B360" s="20" t="s">
        <v>15</v>
      </c>
      <c r="C360" s="21">
        <v>6.564700907677623E-2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6.75" customHeight="1" x14ac:dyDescent="0.3">
      <c r="A363" s="87" t="s">
        <v>25</v>
      </c>
      <c r="B363" s="87"/>
      <c r="C363" s="87"/>
      <c r="D363" s="87"/>
      <c r="E363" s="87"/>
    </row>
    <row r="364" spans="1:5" x14ac:dyDescent="0.3">
      <c r="A364" s="5" t="s">
        <v>26</v>
      </c>
    </row>
    <row r="365" spans="1:5" x14ac:dyDescent="0.3">
      <c r="A365" s="5" t="s">
        <v>85</v>
      </c>
    </row>
    <row r="366" spans="1:5" x14ac:dyDescent="0.3">
      <c r="A366" s="5" t="s">
        <v>555</v>
      </c>
    </row>
    <row r="367" spans="1:5" x14ac:dyDescent="0.3">
      <c r="A367" s="5" t="s">
        <v>150</v>
      </c>
    </row>
    <row r="368" spans="1:5" ht="18" customHeight="1" x14ac:dyDescent="0.3">
      <c r="A368" s="122" t="s">
        <v>30</v>
      </c>
      <c r="B368" s="122"/>
      <c r="C368" s="122"/>
      <c r="D368" s="122"/>
      <c r="E368" s="122"/>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45379</v>
      </c>
      <c r="D372" s="25">
        <v>0.16279683009740295</v>
      </c>
      <c r="E372" s="32">
        <v>4</v>
      </c>
    </row>
    <row r="373" spans="1:5" x14ac:dyDescent="0.3">
      <c r="A373" s="31" t="s">
        <v>37</v>
      </c>
      <c r="B373" s="24">
        <v>43910</v>
      </c>
      <c r="C373" s="24">
        <v>45351</v>
      </c>
      <c r="D373" s="25">
        <v>0.16369846057064918</v>
      </c>
      <c r="E373" s="32">
        <v>4</v>
      </c>
    </row>
    <row r="374" spans="1:5" x14ac:dyDescent="0.3">
      <c r="A374" s="39" t="s">
        <v>38</v>
      </c>
      <c r="B374" s="24">
        <v>43910</v>
      </c>
      <c r="C374" s="24">
        <v>45322</v>
      </c>
      <c r="D374" s="25">
        <v>0.16446521288441343</v>
      </c>
      <c r="E374" s="32">
        <v>4</v>
      </c>
    </row>
    <row r="375" spans="1:5" x14ac:dyDescent="0.3">
      <c r="A375" s="39" t="s">
        <v>39</v>
      </c>
      <c r="B375" s="24">
        <v>43910</v>
      </c>
      <c r="C375" s="24">
        <v>45289</v>
      </c>
      <c r="D375" s="25">
        <v>0.16552131843319345</v>
      </c>
      <c r="E375" s="32">
        <v>4</v>
      </c>
    </row>
    <row r="376" spans="1:5" x14ac:dyDescent="0.3">
      <c r="A376" s="39" t="s">
        <v>40</v>
      </c>
      <c r="B376" s="24">
        <v>43910</v>
      </c>
      <c r="C376" s="24">
        <v>45260</v>
      </c>
      <c r="D376" s="25">
        <v>0.1669172662503137</v>
      </c>
      <c r="E376" s="32">
        <v>4</v>
      </c>
    </row>
    <row r="378" spans="1:5" x14ac:dyDescent="0.3">
      <c r="A378" s="92" t="s">
        <v>162</v>
      </c>
      <c r="B378" s="93"/>
      <c r="C378" s="93"/>
      <c r="D378" s="93"/>
      <c r="E378" s="93"/>
    </row>
    <row r="379" spans="1:5" ht="15" customHeight="1"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552</v>
      </c>
      <c r="D384" s="27" t="s">
        <v>142</v>
      </c>
      <c r="E384" s="26" t="s">
        <v>14</v>
      </c>
    </row>
    <row r="385" spans="1:5" x14ac:dyDescent="0.3">
      <c r="A385" s="19"/>
      <c r="B385" s="20" t="s">
        <v>15</v>
      </c>
      <c r="C385" s="21">
        <v>-0.62718315018816218</v>
      </c>
      <c r="D385" s="21">
        <v>-0.2417196668642817</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75" customHeight="1" x14ac:dyDescent="0.3">
      <c r="A392" s="87" t="s">
        <v>25</v>
      </c>
      <c r="B392" s="87"/>
      <c r="C392" s="87"/>
      <c r="D392" s="87"/>
      <c r="E392" s="87"/>
    </row>
    <row r="393" spans="1:5" x14ac:dyDescent="0.3">
      <c r="A393" s="5" t="s">
        <v>26</v>
      </c>
    </row>
    <row r="394" spans="1:5" x14ac:dyDescent="0.3">
      <c r="A394" s="5" t="s">
        <v>49</v>
      </c>
    </row>
    <row r="395" spans="1:5" x14ac:dyDescent="0.3">
      <c r="A395" s="5" t="s">
        <v>178</v>
      </c>
    </row>
    <row r="396" spans="1:5" x14ac:dyDescent="0.3">
      <c r="A396" s="5" t="s">
        <v>333</v>
      </c>
    </row>
    <row r="397" spans="1:5" ht="17.25" customHeight="1" x14ac:dyDescent="0.3">
      <c r="A397" s="122" t="s">
        <v>30</v>
      </c>
      <c r="B397" s="122"/>
      <c r="C397" s="122"/>
      <c r="D397" s="122"/>
      <c r="E397" s="122"/>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43546</v>
      </c>
      <c r="C401" s="24">
        <v>45373</v>
      </c>
      <c r="D401" s="25">
        <v>8.2254045672447068E-2</v>
      </c>
      <c r="E401" s="32">
        <v>3</v>
      </c>
    </row>
    <row r="402" spans="1:5" x14ac:dyDescent="0.3">
      <c r="A402" s="31" t="s">
        <v>37</v>
      </c>
      <c r="B402" s="24">
        <v>43518</v>
      </c>
      <c r="C402" s="24">
        <v>45345</v>
      </c>
      <c r="D402" s="25">
        <v>8.2361069357198197E-2</v>
      </c>
      <c r="E402" s="32">
        <v>3</v>
      </c>
    </row>
    <row r="403" spans="1:5" x14ac:dyDescent="0.3">
      <c r="A403" s="39" t="s">
        <v>38</v>
      </c>
      <c r="B403" s="24">
        <v>43490</v>
      </c>
      <c r="C403" s="24">
        <v>45317</v>
      </c>
      <c r="D403" s="25">
        <v>8.2375455496842831E-2</v>
      </c>
      <c r="E403" s="32">
        <v>3</v>
      </c>
    </row>
    <row r="404" spans="1:5" x14ac:dyDescent="0.3">
      <c r="A404" s="39" t="s">
        <v>39</v>
      </c>
      <c r="B404" s="24">
        <v>43462</v>
      </c>
      <c r="C404" s="24">
        <v>45289</v>
      </c>
      <c r="D404" s="25">
        <v>8.2256543124467549E-2</v>
      </c>
      <c r="E404" s="32">
        <v>3</v>
      </c>
    </row>
    <row r="405" spans="1:5" x14ac:dyDescent="0.3">
      <c r="A405" s="39" t="s">
        <v>40</v>
      </c>
      <c r="B405" s="24">
        <v>43427</v>
      </c>
      <c r="C405" s="24">
        <v>45254</v>
      </c>
      <c r="D405" s="25">
        <v>8.2477732219480279E-2</v>
      </c>
      <c r="E405" s="32">
        <v>3</v>
      </c>
    </row>
    <row r="407" spans="1:5" x14ac:dyDescent="0.3">
      <c r="A407" s="92" t="s">
        <v>171</v>
      </c>
      <c r="B407" s="93"/>
      <c r="C407" s="93"/>
      <c r="D407" s="93"/>
      <c r="E407" s="93"/>
    </row>
    <row r="408" spans="1:5" ht="15" customHeight="1"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-0.76470755288466363</v>
      </c>
      <c r="D414" s="21">
        <v>-0.35449225552212726</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667</v>
      </c>
      <c r="E417" s="26" t="s">
        <v>14</v>
      </c>
    </row>
    <row r="418" spans="1:5" x14ac:dyDescent="0.3">
      <c r="A418" s="19"/>
      <c r="B418" s="20" t="s">
        <v>15</v>
      </c>
      <c r="C418" s="21">
        <v>2.8613896613776113E-3</v>
      </c>
      <c r="D418" s="21">
        <v>3.0084854363960023E-2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8.25" customHeight="1" x14ac:dyDescent="0.3">
      <c r="A421" s="87" t="s">
        <v>25</v>
      </c>
      <c r="B421" s="87"/>
      <c r="C421" s="87"/>
      <c r="D421" s="87"/>
      <c r="E421" s="87"/>
    </row>
    <row r="422" spans="1:5" x14ac:dyDescent="0.3">
      <c r="A422" s="5" t="s">
        <v>26</v>
      </c>
    </row>
    <row r="423" spans="1:5" x14ac:dyDescent="0.3">
      <c r="A423" s="5" t="s">
        <v>49</v>
      </c>
    </row>
    <row r="424" spans="1:5" x14ac:dyDescent="0.3">
      <c r="A424" s="5" t="s">
        <v>634</v>
      </c>
    </row>
    <row r="425" spans="1:5" x14ac:dyDescent="0.3">
      <c r="A425" s="5" t="s">
        <v>333</v>
      </c>
    </row>
    <row r="426" spans="1:5" x14ac:dyDescent="0.3">
      <c r="A426" s="122" t="s">
        <v>51</v>
      </c>
      <c r="B426" s="122"/>
      <c r="C426" s="122"/>
      <c r="D426" s="122"/>
      <c r="E426" s="122"/>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43550</v>
      </c>
      <c r="C430" s="24">
        <v>45377</v>
      </c>
      <c r="D430" s="25">
        <v>0.14891192204571951</v>
      </c>
      <c r="E430" s="32">
        <v>4</v>
      </c>
    </row>
    <row r="431" spans="1:5" x14ac:dyDescent="0.3">
      <c r="A431" s="31" t="s">
        <v>37</v>
      </c>
      <c r="B431" s="24">
        <v>43522</v>
      </c>
      <c r="C431" s="24">
        <v>45349</v>
      </c>
      <c r="D431" s="25">
        <v>0.14924034009704992</v>
      </c>
      <c r="E431" s="32">
        <v>4</v>
      </c>
    </row>
    <row r="432" spans="1:5" x14ac:dyDescent="0.3">
      <c r="A432" s="39" t="s">
        <v>38</v>
      </c>
      <c r="B432" s="24">
        <v>43494</v>
      </c>
      <c r="C432" s="24">
        <v>45321</v>
      </c>
      <c r="D432" s="25">
        <v>0.14986345084712191</v>
      </c>
      <c r="E432" s="32">
        <v>4</v>
      </c>
    </row>
    <row r="433" spans="1:5" x14ac:dyDescent="0.3">
      <c r="A433" s="39" t="s">
        <v>39</v>
      </c>
      <c r="B433" s="24">
        <v>43461</v>
      </c>
      <c r="C433" s="24">
        <v>45287</v>
      </c>
      <c r="D433" s="25">
        <v>0.15028085676406622</v>
      </c>
      <c r="E433" s="32">
        <v>4</v>
      </c>
    </row>
    <row r="434" spans="1:5" x14ac:dyDescent="0.3">
      <c r="A434" s="39" t="s">
        <v>40</v>
      </c>
      <c r="B434" s="24">
        <v>43431</v>
      </c>
      <c r="C434" s="24">
        <v>45258</v>
      </c>
      <c r="D434" s="25">
        <v>0.151125586108834</v>
      </c>
      <c r="E434" s="32">
        <v>4</v>
      </c>
    </row>
    <row r="436" spans="1:5" x14ac:dyDescent="0.3">
      <c r="A436" s="92" t="s">
        <v>180</v>
      </c>
      <c r="B436" s="93"/>
      <c r="C436" s="93"/>
      <c r="D436" s="93"/>
      <c r="E436" s="93"/>
    </row>
    <row r="437" spans="1:5" ht="15" customHeight="1"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645</v>
      </c>
      <c r="D442" s="27" t="s">
        <v>418</v>
      </c>
      <c r="E442" s="26" t="s">
        <v>14</v>
      </c>
    </row>
    <row r="443" spans="1:5" x14ac:dyDescent="0.3">
      <c r="A443" s="19"/>
      <c r="B443" s="20" t="s">
        <v>15</v>
      </c>
      <c r="C443" s="21">
        <v>-0.74721430530338462</v>
      </c>
      <c r="D443" s="21">
        <v>-0.3378393581710033</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24</v>
      </c>
      <c r="E446" s="26" t="s">
        <v>14</v>
      </c>
    </row>
    <row r="447" spans="1:5" x14ac:dyDescent="0.3">
      <c r="A447" s="19"/>
      <c r="B447" s="20" t="s">
        <v>15</v>
      </c>
      <c r="C447" s="21">
        <v>8.6126128449832695E-3</v>
      </c>
      <c r="D447" s="21">
        <v>3.3978254843783029E-2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5.25" customHeight="1" x14ac:dyDescent="0.3">
      <c r="A450" s="87" t="s">
        <v>25</v>
      </c>
      <c r="B450" s="87"/>
      <c r="C450" s="87"/>
      <c r="D450" s="87"/>
      <c r="E450" s="87"/>
    </row>
    <row r="451" spans="1:5" x14ac:dyDescent="0.3">
      <c r="A451" s="5" t="s">
        <v>26</v>
      </c>
    </row>
    <row r="452" spans="1:5" x14ac:dyDescent="0.3">
      <c r="A452" s="5" t="s">
        <v>49</v>
      </c>
    </row>
    <row r="453" spans="1:5" x14ac:dyDescent="0.3">
      <c r="A453" s="5" t="s">
        <v>623</v>
      </c>
    </row>
    <row r="454" spans="1:5" x14ac:dyDescent="0.3">
      <c r="A454" s="5" t="s">
        <v>333</v>
      </c>
    </row>
    <row r="455" spans="1:5" x14ac:dyDescent="0.3">
      <c r="A455" s="122" t="s">
        <v>51</v>
      </c>
      <c r="B455" s="122"/>
      <c r="C455" s="122"/>
      <c r="D455" s="122"/>
      <c r="E455" s="122"/>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43550</v>
      </c>
      <c r="C459" s="24">
        <v>45377</v>
      </c>
      <c r="D459" s="25">
        <v>0.14178454972221866</v>
      </c>
      <c r="E459" s="32">
        <v>4</v>
      </c>
    </row>
    <row r="460" spans="1:5" x14ac:dyDescent="0.3">
      <c r="A460" s="31" t="s">
        <v>37</v>
      </c>
      <c r="B460" s="24">
        <v>43522</v>
      </c>
      <c r="C460" s="24">
        <v>45349</v>
      </c>
      <c r="D460" s="25">
        <v>0.14212957759739112</v>
      </c>
      <c r="E460" s="32">
        <v>4</v>
      </c>
    </row>
    <row r="461" spans="1:5" x14ac:dyDescent="0.3">
      <c r="A461" s="39" t="s">
        <v>38</v>
      </c>
      <c r="B461" s="24">
        <v>43494</v>
      </c>
      <c r="C461" s="24">
        <v>45321</v>
      </c>
      <c r="D461" s="25">
        <v>0.1427070289817948</v>
      </c>
      <c r="E461" s="32">
        <v>4</v>
      </c>
    </row>
    <row r="462" spans="1:5" x14ac:dyDescent="0.3">
      <c r="A462" s="39" t="s">
        <v>39</v>
      </c>
      <c r="B462" s="24">
        <v>43461</v>
      </c>
      <c r="C462" s="24">
        <v>45287</v>
      </c>
      <c r="D462" s="25">
        <v>0.14310769672173129</v>
      </c>
      <c r="E462" s="32">
        <v>4</v>
      </c>
    </row>
    <row r="463" spans="1:5" x14ac:dyDescent="0.3">
      <c r="A463" s="39" t="s">
        <v>40</v>
      </c>
      <c r="B463" s="24">
        <v>43431</v>
      </c>
      <c r="C463" s="24">
        <v>45258</v>
      </c>
      <c r="D463" s="25">
        <v>0.14396893059821056</v>
      </c>
      <c r="E463" s="32">
        <v>4</v>
      </c>
    </row>
    <row r="465" spans="1:5" x14ac:dyDescent="0.3">
      <c r="A465" s="92" t="s">
        <v>189</v>
      </c>
      <c r="B465" s="93"/>
      <c r="C465" s="93"/>
      <c r="D465" s="93"/>
      <c r="E465" s="93"/>
    </row>
    <row r="466" spans="1:5" ht="15" customHeight="1"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614</v>
      </c>
      <c r="D471" s="27" t="s">
        <v>615</v>
      </c>
      <c r="E471" s="26" t="s">
        <v>14</v>
      </c>
    </row>
    <row r="472" spans="1:5" x14ac:dyDescent="0.3">
      <c r="A472" s="19"/>
      <c r="B472" s="20" t="s">
        <v>15</v>
      </c>
      <c r="C472" s="21">
        <v>-0.5123000487875522</v>
      </c>
      <c r="D472" s="21">
        <v>-0.24226935121508175</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9" customHeight="1" x14ac:dyDescent="0.3">
      <c r="A479" s="87" t="s">
        <v>25</v>
      </c>
      <c r="B479" s="87"/>
      <c r="C479" s="87"/>
      <c r="D479" s="87"/>
      <c r="E479" s="87"/>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122" t="s">
        <v>51</v>
      </c>
      <c r="B484" s="122"/>
      <c r="C484" s="122"/>
      <c r="D484" s="122"/>
      <c r="E484" s="122"/>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43536</v>
      </c>
      <c r="C488" s="24">
        <v>45370</v>
      </c>
      <c r="D488" s="25">
        <v>7.9433535318024023E-2</v>
      </c>
      <c r="E488" s="32">
        <v>3</v>
      </c>
    </row>
    <row r="489" spans="1:5" x14ac:dyDescent="0.3">
      <c r="A489" s="31" t="s">
        <v>37</v>
      </c>
      <c r="B489" s="24">
        <v>43522</v>
      </c>
      <c r="C489" s="24">
        <v>45342</v>
      </c>
      <c r="D489" s="25">
        <v>7.9663125391700118E-2</v>
      </c>
      <c r="E489" s="32">
        <v>3</v>
      </c>
    </row>
    <row r="490" spans="1:5" x14ac:dyDescent="0.3">
      <c r="A490" s="39" t="s">
        <v>38</v>
      </c>
      <c r="B490" s="24">
        <v>43494</v>
      </c>
      <c r="C490" s="24">
        <v>45314</v>
      </c>
      <c r="D490" s="25">
        <v>7.9808552371320882E-2</v>
      </c>
      <c r="E490" s="32">
        <v>3</v>
      </c>
    </row>
    <row r="491" spans="1:5" x14ac:dyDescent="0.3">
      <c r="A491" s="39" t="s">
        <v>39</v>
      </c>
      <c r="B491" s="24">
        <v>43467</v>
      </c>
      <c r="C491" s="24">
        <v>45287</v>
      </c>
      <c r="D491" s="25">
        <v>8.0025806902911029E-2</v>
      </c>
      <c r="E491" s="32">
        <v>3</v>
      </c>
    </row>
    <row r="492" spans="1:5" x14ac:dyDescent="0.3">
      <c r="A492" s="39" t="s">
        <v>40</v>
      </c>
      <c r="B492" s="24">
        <v>43438</v>
      </c>
      <c r="C492" s="24">
        <v>45258</v>
      </c>
      <c r="D492" s="25">
        <v>8.0676744009043164E-2</v>
      </c>
      <c r="E492" s="32">
        <v>3</v>
      </c>
    </row>
    <row r="494" spans="1:5" x14ac:dyDescent="0.3">
      <c r="A494" s="92" t="s">
        <v>200</v>
      </c>
      <c r="B494" s="93"/>
      <c r="C494" s="93"/>
      <c r="D494" s="93"/>
      <c r="E494" s="93"/>
    </row>
    <row r="495" spans="1:5" ht="15" customHeight="1"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668</v>
      </c>
      <c r="D500" s="27" t="s">
        <v>617</v>
      </c>
      <c r="E500" s="26" t="s">
        <v>14</v>
      </c>
    </row>
    <row r="501" spans="1:5" x14ac:dyDescent="0.3">
      <c r="A501" s="19"/>
      <c r="B501" s="20" t="s">
        <v>15</v>
      </c>
      <c r="C501" s="21">
        <v>-0.67253791458755718</v>
      </c>
      <c r="D501" s="21">
        <v>-0.21615342341451238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590</v>
      </c>
      <c r="E504" s="26" t="s">
        <v>14</v>
      </c>
    </row>
    <row r="505" spans="1:5" x14ac:dyDescent="0.3">
      <c r="A505" s="19"/>
      <c r="B505" s="20" t="s">
        <v>15</v>
      </c>
      <c r="C505" s="21">
        <v>-7.473868510790127E-2</v>
      </c>
      <c r="D505" s="21">
        <v>-9.0109814029197821E-3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6" customHeight="1" x14ac:dyDescent="0.3">
      <c r="A508" s="87" t="s">
        <v>25</v>
      </c>
      <c r="B508" s="87"/>
      <c r="C508" s="87"/>
      <c r="D508" s="87"/>
      <c r="E508" s="87"/>
    </row>
    <row r="509" spans="1:5" x14ac:dyDescent="0.3">
      <c r="A509" s="5" t="s">
        <v>26</v>
      </c>
    </row>
    <row r="510" spans="1:5" x14ac:dyDescent="0.3">
      <c r="A510" s="5" t="s">
        <v>198</v>
      </c>
    </row>
    <row r="511" spans="1:5" x14ac:dyDescent="0.3">
      <c r="A511" s="5" t="s">
        <v>513</v>
      </c>
    </row>
    <row r="512" spans="1:5" x14ac:dyDescent="0.3">
      <c r="A512" s="5" t="s">
        <v>563</v>
      </c>
    </row>
    <row r="513" spans="1:5" ht="15.75" customHeight="1" x14ac:dyDescent="0.3">
      <c r="A513" s="122" t="s">
        <v>30</v>
      </c>
      <c r="B513" s="122"/>
      <c r="C513" s="122"/>
      <c r="D513" s="122"/>
      <c r="E513" s="122"/>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43543</v>
      </c>
      <c r="C517" s="24">
        <v>45377</v>
      </c>
      <c r="D517" s="25">
        <v>0.10397859322159336</v>
      </c>
      <c r="E517" s="32">
        <v>3</v>
      </c>
    </row>
    <row r="518" spans="1:5" x14ac:dyDescent="0.3">
      <c r="A518" s="31" t="s">
        <v>37</v>
      </c>
      <c r="B518" s="24">
        <v>43529</v>
      </c>
      <c r="C518" s="24">
        <v>45349</v>
      </c>
      <c r="D518" s="25">
        <v>0.10431295279438568</v>
      </c>
      <c r="E518" s="32">
        <v>3</v>
      </c>
    </row>
    <row r="519" spans="1:5" x14ac:dyDescent="0.3">
      <c r="A519" s="39" t="s">
        <v>38</v>
      </c>
      <c r="B519" s="24">
        <v>43501</v>
      </c>
      <c r="C519" s="24">
        <v>45321</v>
      </c>
      <c r="D519" s="25">
        <v>0.10446628631517504</v>
      </c>
      <c r="E519" s="32">
        <v>3</v>
      </c>
    </row>
    <row r="520" spans="1:5" x14ac:dyDescent="0.3">
      <c r="A520" s="39" t="s">
        <v>39</v>
      </c>
      <c r="B520" s="24">
        <v>43461</v>
      </c>
      <c r="C520" s="24">
        <v>45279</v>
      </c>
      <c r="D520" s="25">
        <v>0.10553234391898067</v>
      </c>
      <c r="E520" s="32">
        <v>3</v>
      </c>
    </row>
    <row r="521" spans="1:5" x14ac:dyDescent="0.3">
      <c r="A521" s="39" t="s">
        <v>40</v>
      </c>
      <c r="B521" s="24">
        <v>43431</v>
      </c>
      <c r="C521" s="24">
        <v>45251</v>
      </c>
      <c r="D521" s="25">
        <v>0.10658992743142262</v>
      </c>
      <c r="E521" s="32">
        <v>3</v>
      </c>
    </row>
    <row r="523" spans="1:5" x14ac:dyDescent="0.3">
      <c r="A523" s="92" t="s">
        <v>210</v>
      </c>
      <c r="B523" s="93"/>
      <c r="C523" s="93"/>
      <c r="D523" s="93"/>
      <c r="E523" s="93"/>
    </row>
    <row r="524" spans="1:5" ht="15" customHeight="1"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632</v>
      </c>
      <c r="D529" s="27" t="s">
        <v>669</v>
      </c>
      <c r="E529" s="26" t="s">
        <v>14</v>
      </c>
    </row>
    <row r="530" spans="1:5" x14ac:dyDescent="0.3">
      <c r="A530" s="19"/>
      <c r="B530" s="20" t="s">
        <v>15</v>
      </c>
      <c r="C530" s="21">
        <v>-0.69347194620757191</v>
      </c>
      <c r="D530" s="21">
        <v>-0.33412299666153256</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5" customHeight="1" x14ac:dyDescent="0.3">
      <c r="A537" s="87" t="s">
        <v>25</v>
      </c>
      <c r="B537" s="87"/>
      <c r="C537" s="87"/>
      <c r="D537" s="87"/>
      <c r="E537" s="87"/>
    </row>
    <row r="538" spans="1:5" x14ac:dyDescent="0.3">
      <c r="A538" s="5" t="s">
        <v>26</v>
      </c>
    </row>
    <row r="539" spans="1:5" x14ac:dyDescent="0.3">
      <c r="A539" s="5" t="s">
        <v>138</v>
      </c>
    </row>
    <row r="540" spans="1:5" x14ac:dyDescent="0.3">
      <c r="A540" s="5" t="s">
        <v>139</v>
      </c>
    </row>
    <row r="541" spans="1:5" x14ac:dyDescent="0.3">
      <c r="A541" s="5" t="s">
        <v>140</v>
      </c>
    </row>
    <row r="542" spans="1:5" ht="14.25" customHeight="1" x14ac:dyDescent="0.3">
      <c r="A542" s="124" t="s">
        <v>30</v>
      </c>
      <c r="B542" s="124"/>
      <c r="C542" s="124"/>
      <c r="D542" s="124"/>
      <c r="E542" s="124"/>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43550</v>
      </c>
      <c r="C546" s="24">
        <v>45377</v>
      </c>
      <c r="D546" s="25">
        <v>9.8846180687077234E-2</v>
      </c>
      <c r="E546" s="32">
        <v>3</v>
      </c>
    </row>
    <row r="547" spans="1:5" x14ac:dyDescent="0.3">
      <c r="A547" s="31" t="s">
        <v>37</v>
      </c>
      <c r="B547" s="24">
        <v>43522</v>
      </c>
      <c r="C547" s="24">
        <v>45349</v>
      </c>
      <c r="D547" s="25">
        <v>9.9025180096047313E-2</v>
      </c>
      <c r="E547" s="32">
        <v>3</v>
      </c>
    </row>
    <row r="548" spans="1:5" x14ac:dyDescent="0.3">
      <c r="A548" s="39" t="s">
        <v>38</v>
      </c>
      <c r="B548" s="24">
        <v>43494</v>
      </c>
      <c r="C548" s="24">
        <v>45321</v>
      </c>
      <c r="D548" s="25">
        <v>9.9151342243310805E-2</v>
      </c>
      <c r="E548" s="32">
        <v>3</v>
      </c>
    </row>
    <row r="549" spans="1:5" x14ac:dyDescent="0.3">
      <c r="A549" s="39" t="s">
        <v>39</v>
      </c>
      <c r="B549" s="24">
        <v>43461</v>
      </c>
      <c r="C549" s="24">
        <v>45287</v>
      </c>
      <c r="D549" s="25">
        <v>9.9474970633192369E-2</v>
      </c>
      <c r="E549" s="32">
        <v>3</v>
      </c>
    </row>
    <row r="550" spans="1:5" x14ac:dyDescent="0.3">
      <c r="A550" s="39" t="s">
        <v>40</v>
      </c>
      <c r="B550" s="24">
        <v>43431</v>
      </c>
      <c r="C550" s="24">
        <v>45258</v>
      </c>
      <c r="D550" s="25">
        <v>0.10016105959673521</v>
      </c>
      <c r="E550" s="32">
        <v>3</v>
      </c>
    </row>
    <row r="552" spans="1:5" x14ac:dyDescent="0.3">
      <c r="A552" s="92" t="s">
        <v>218</v>
      </c>
      <c r="B552" s="93"/>
      <c r="C552" s="93"/>
      <c r="D552" s="93"/>
      <c r="E552" s="93"/>
    </row>
    <row r="553" spans="1:5" ht="15" customHeight="1"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-0.71307798379962883</v>
      </c>
      <c r="D559" s="21">
        <v>-0.30632295489870176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272</v>
      </c>
      <c r="E562" s="26" t="s">
        <v>14</v>
      </c>
    </row>
    <row r="563" spans="1:5" x14ac:dyDescent="0.3">
      <c r="A563" s="19"/>
      <c r="B563" s="20" t="s">
        <v>15</v>
      </c>
      <c r="C563" s="21">
        <v>-5.1917009868154174E-2</v>
      </c>
      <c r="D563" s="21">
        <v>1.9756290737875659E-3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75" customHeight="1" x14ac:dyDescent="0.3">
      <c r="A566" s="87" t="s">
        <v>25</v>
      </c>
      <c r="B566" s="87"/>
      <c r="C566" s="87"/>
      <c r="D566" s="87"/>
      <c r="E566" s="87"/>
    </row>
    <row r="567" spans="1:5" x14ac:dyDescent="0.3">
      <c r="A567" s="5" t="s">
        <v>26</v>
      </c>
    </row>
    <row r="568" spans="1:5" x14ac:dyDescent="0.3">
      <c r="A568" s="5" t="s">
        <v>49</v>
      </c>
    </row>
    <row r="569" spans="1:5" x14ac:dyDescent="0.3">
      <c r="A569" s="5" t="s">
        <v>540</v>
      </c>
    </row>
    <row r="570" spans="1:5" x14ac:dyDescent="0.3">
      <c r="A570" s="5" t="s">
        <v>333</v>
      </c>
    </row>
    <row r="571" spans="1:5" ht="16.5" customHeight="1" x14ac:dyDescent="0.3">
      <c r="A571" s="123" t="s">
        <v>30</v>
      </c>
      <c r="B571" s="123"/>
      <c r="C571" s="123"/>
      <c r="D571" s="123"/>
      <c r="E571" s="123"/>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43550</v>
      </c>
      <c r="C575" s="24">
        <v>45377</v>
      </c>
      <c r="D575" s="25">
        <v>0.11936733481387833</v>
      </c>
      <c r="E575" s="32">
        <v>3</v>
      </c>
    </row>
    <row r="576" spans="1:5" x14ac:dyDescent="0.3">
      <c r="A576" s="31" t="s">
        <v>37</v>
      </c>
      <c r="B576" s="24">
        <v>43522</v>
      </c>
      <c r="C576" s="24">
        <v>45349</v>
      </c>
      <c r="D576" s="25">
        <v>0.11957937419109452</v>
      </c>
      <c r="E576" s="32">
        <v>3</v>
      </c>
    </row>
    <row r="577" spans="1:5" x14ac:dyDescent="0.3">
      <c r="A577" s="39" t="s">
        <v>38</v>
      </c>
      <c r="B577" s="24">
        <v>43494</v>
      </c>
      <c r="C577" s="24">
        <v>45321</v>
      </c>
      <c r="D577" s="25">
        <v>0.1199506272989856</v>
      </c>
      <c r="E577" s="32">
        <v>3</v>
      </c>
    </row>
    <row r="578" spans="1:5" x14ac:dyDescent="0.3">
      <c r="A578" s="39" t="s">
        <v>39</v>
      </c>
      <c r="B578" s="24">
        <v>43461</v>
      </c>
      <c r="C578" s="24">
        <v>45287</v>
      </c>
      <c r="D578" s="25">
        <v>0.12031219187050467</v>
      </c>
      <c r="E578" s="32">
        <v>4</v>
      </c>
    </row>
    <row r="579" spans="1:5" x14ac:dyDescent="0.3">
      <c r="A579" s="39" t="s">
        <v>40</v>
      </c>
      <c r="B579" s="24">
        <v>43431</v>
      </c>
      <c r="C579" s="24">
        <v>45258</v>
      </c>
      <c r="D579" s="25">
        <v>0.12136871692850749</v>
      </c>
      <c r="E579" s="32">
        <v>4</v>
      </c>
    </row>
    <row r="581" spans="1:5" x14ac:dyDescent="0.3">
      <c r="A581" s="92" t="s">
        <v>226</v>
      </c>
      <c r="B581" s="93"/>
      <c r="C581" s="93"/>
      <c r="D581" s="93"/>
      <c r="E581" s="93"/>
    </row>
    <row r="582" spans="1:5" ht="15" customHeight="1"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-0.67869722368797958</v>
      </c>
      <c r="D588" s="21">
        <v>-0.27756506886834842</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620</v>
      </c>
      <c r="E591" s="26" t="s">
        <v>14</v>
      </c>
    </row>
    <row r="592" spans="1:5" x14ac:dyDescent="0.3">
      <c r="A592" s="19"/>
      <c r="B592" s="20" t="s">
        <v>15</v>
      </c>
      <c r="C592" s="21">
        <v>-5.59393348407764E-2</v>
      </c>
      <c r="D592" s="21">
        <v>-1.7867445905728196E-3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 customHeight="1" x14ac:dyDescent="0.3">
      <c r="A595" s="87" t="s">
        <v>25</v>
      </c>
      <c r="B595" s="87"/>
      <c r="C595" s="87"/>
      <c r="D595" s="87"/>
      <c r="E595" s="87"/>
    </row>
    <row r="596" spans="1:5" x14ac:dyDescent="0.3">
      <c r="A596" s="5" t="s">
        <v>26</v>
      </c>
    </row>
    <row r="597" spans="1:5" x14ac:dyDescent="0.3">
      <c r="A597" s="5" t="s">
        <v>49</v>
      </c>
    </row>
    <row r="598" spans="1:5" x14ac:dyDescent="0.3">
      <c r="A598" s="5" t="s">
        <v>520</v>
      </c>
    </row>
    <row r="599" spans="1:5" x14ac:dyDescent="0.3">
      <c r="A599" s="5" t="s">
        <v>333</v>
      </c>
    </row>
    <row r="600" spans="1:5" ht="12.75" customHeight="1" x14ac:dyDescent="0.3">
      <c r="A600" s="108" t="s">
        <v>30</v>
      </c>
      <c r="B600" s="108"/>
      <c r="C600" s="108"/>
      <c r="D600" s="108"/>
      <c r="E600" s="108"/>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43550</v>
      </c>
      <c r="C604" s="24">
        <v>45377</v>
      </c>
      <c r="D604" s="25">
        <v>9.979783254661985E-2</v>
      </c>
      <c r="E604" s="32">
        <v>3</v>
      </c>
    </row>
    <row r="605" spans="1:5" x14ac:dyDescent="0.3">
      <c r="A605" s="31" t="s">
        <v>37</v>
      </c>
      <c r="B605" s="24">
        <v>43522</v>
      </c>
      <c r="C605" s="24">
        <v>45349</v>
      </c>
      <c r="D605" s="25">
        <v>9.9911515924901939E-2</v>
      </c>
      <c r="E605" s="32">
        <v>3</v>
      </c>
    </row>
    <row r="606" spans="1:5" x14ac:dyDescent="0.3">
      <c r="A606" s="39" t="s">
        <v>38</v>
      </c>
      <c r="B606" s="24">
        <v>43494</v>
      </c>
      <c r="C606" s="24">
        <v>45321</v>
      </c>
      <c r="D606" s="25">
        <v>0.10007763962828238</v>
      </c>
      <c r="E606" s="32">
        <v>3</v>
      </c>
    </row>
    <row r="607" spans="1:5" x14ac:dyDescent="0.3">
      <c r="A607" s="39" t="s">
        <v>39</v>
      </c>
      <c r="B607" s="24">
        <v>43461</v>
      </c>
      <c r="C607" s="24">
        <v>45287</v>
      </c>
      <c r="D607" s="25">
        <v>0.10022219792333907</v>
      </c>
      <c r="E607" s="32">
        <v>3</v>
      </c>
    </row>
    <row r="608" spans="1:5" x14ac:dyDescent="0.3">
      <c r="A608" s="39" t="s">
        <v>40</v>
      </c>
      <c r="B608" s="24">
        <v>43431</v>
      </c>
      <c r="C608" s="24">
        <v>45258</v>
      </c>
      <c r="D608" s="25">
        <v>0.10067591274345328</v>
      </c>
      <c r="E608" s="32">
        <v>3</v>
      </c>
    </row>
  </sheetData>
  <mergeCells count="168">
    <mergeCell ref="A21:E21"/>
    <mergeCell ref="A22:E22"/>
    <mergeCell ref="A30:E30"/>
    <mergeCell ref="C31:C33"/>
    <mergeCell ref="D31:D33"/>
    <mergeCell ref="E31:E33"/>
    <mergeCell ref="A1:E1"/>
    <mergeCell ref="C2:C4"/>
    <mergeCell ref="D2:D4"/>
    <mergeCell ref="E2:E4"/>
    <mergeCell ref="A73:E73"/>
    <mergeCell ref="A79:E79"/>
    <mergeCell ref="A80:E80"/>
    <mergeCell ref="A88:E88"/>
    <mergeCell ref="C89:C91"/>
    <mergeCell ref="D89:D91"/>
    <mergeCell ref="E89:E91"/>
    <mergeCell ref="A44:E44"/>
    <mergeCell ref="A50:E50"/>
    <mergeCell ref="A51:E51"/>
    <mergeCell ref="A59:E59"/>
    <mergeCell ref="C60:C62"/>
    <mergeCell ref="D60:D62"/>
    <mergeCell ref="E60:E62"/>
    <mergeCell ref="A131:E131"/>
    <mergeCell ref="A137:E137"/>
    <mergeCell ref="A146:E146"/>
    <mergeCell ref="C147:C149"/>
    <mergeCell ref="D147:D149"/>
    <mergeCell ref="E147:E149"/>
    <mergeCell ref="A102:E102"/>
    <mergeCell ref="A107:E107"/>
    <mergeCell ref="A108:E108"/>
    <mergeCell ref="A109:E109"/>
    <mergeCell ref="A117:E117"/>
    <mergeCell ref="C234:C236"/>
    <mergeCell ref="D234:D236"/>
    <mergeCell ref="E234:E236"/>
    <mergeCell ref="A160:E160"/>
    <mergeCell ref="A165:E165"/>
    <mergeCell ref="A166:E166"/>
    <mergeCell ref="A167:E167"/>
    <mergeCell ref="A175:E175"/>
    <mergeCell ref="C176:C178"/>
    <mergeCell ref="D176:D178"/>
    <mergeCell ref="E176:E178"/>
    <mergeCell ref="A189:E189"/>
    <mergeCell ref="A194:E194"/>
    <mergeCell ref="A195:E195"/>
    <mergeCell ref="A196:E196"/>
    <mergeCell ref="A233:E233"/>
    <mergeCell ref="C205:C207"/>
    <mergeCell ref="D205:D207"/>
    <mergeCell ref="E205:E207"/>
    <mergeCell ref="A225:E225"/>
    <mergeCell ref="A276:E276"/>
    <mergeCell ref="A281:E281"/>
    <mergeCell ref="A282:E282"/>
    <mergeCell ref="A291:E291"/>
    <mergeCell ref="A283:E283"/>
    <mergeCell ref="C292:C294"/>
    <mergeCell ref="D292:D294"/>
    <mergeCell ref="E292:E294"/>
    <mergeCell ref="A247:E247"/>
    <mergeCell ref="A253:E253"/>
    <mergeCell ref="A262:E262"/>
    <mergeCell ref="A254:E254"/>
    <mergeCell ref="C263:C265"/>
    <mergeCell ref="D263:D265"/>
    <mergeCell ref="E263:E265"/>
    <mergeCell ref="A334:E334"/>
    <mergeCell ref="A340:E340"/>
    <mergeCell ref="A349:E349"/>
    <mergeCell ref="A341:E341"/>
    <mergeCell ref="C350:C352"/>
    <mergeCell ref="D350:D352"/>
    <mergeCell ref="E350:E352"/>
    <mergeCell ref="A305:E305"/>
    <mergeCell ref="A310:E310"/>
    <mergeCell ref="A311:E311"/>
    <mergeCell ref="A320:E320"/>
    <mergeCell ref="A312:E312"/>
    <mergeCell ref="C321:C323"/>
    <mergeCell ref="D321:D323"/>
    <mergeCell ref="E321:E323"/>
    <mergeCell ref="A392:E392"/>
    <mergeCell ref="A397:E397"/>
    <mergeCell ref="A398:E398"/>
    <mergeCell ref="A407:E407"/>
    <mergeCell ref="A399:E399"/>
    <mergeCell ref="C408:C410"/>
    <mergeCell ref="D408:D410"/>
    <mergeCell ref="E408:E410"/>
    <mergeCell ref="A363:E363"/>
    <mergeCell ref="A368:E368"/>
    <mergeCell ref="A369:E369"/>
    <mergeCell ref="A378:E378"/>
    <mergeCell ref="A370:E370"/>
    <mergeCell ref="C379:C381"/>
    <mergeCell ref="D379:D381"/>
    <mergeCell ref="E379:E381"/>
    <mergeCell ref="A450:E450"/>
    <mergeCell ref="A456:E456"/>
    <mergeCell ref="A465:E465"/>
    <mergeCell ref="A457:E457"/>
    <mergeCell ref="C466:C468"/>
    <mergeCell ref="D466:D468"/>
    <mergeCell ref="E466:E468"/>
    <mergeCell ref="A421:E421"/>
    <mergeCell ref="A427:E427"/>
    <mergeCell ref="A436:E436"/>
    <mergeCell ref="A428:E428"/>
    <mergeCell ref="C437:C439"/>
    <mergeCell ref="D437:D439"/>
    <mergeCell ref="E437:E439"/>
    <mergeCell ref="A508:E508"/>
    <mergeCell ref="A513:E513"/>
    <mergeCell ref="A514:E514"/>
    <mergeCell ref="A523:E523"/>
    <mergeCell ref="A515:E515"/>
    <mergeCell ref="C524:C526"/>
    <mergeCell ref="D524:D526"/>
    <mergeCell ref="E524:E526"/>
    <mergeCell ref="A479:E479"/>
    <mergeCell ref="A485:E485"/>
    <mergeCell ref="A494:E494"/>
    <mergeCell ref="A486:E486"/>
    <mergeCell ref="C495:C497"/>
    <mergeCell ref="D495:D497"/>
    <mergeCell ref="E495:E497"/>
    <mergeCell ref="A572:E572"/>
    <mergeCell ref="A581:E581"/>
    <mergeCell ref="A573:E573"/>
    <mergeCell ref="C582:C584"/>
    <mergeCell ref="D582:D584"/>
    <mergeCell ref="E582:E584"/>
    <mergeCell ref="A537:E537"/>
    <mergeCell ref="A542:E542"/>
    <mergeCell ref="A543:E543"/>
    <mergeCell ref="A552:E552"/>
    <mergeCell ref="A544:E544"/>
    <mergeCell ref="C553:C555"/>
    <mergeCell ref="D553:D555"/>
    <mergeCell ref="E553:E555"/>
    <mergeCell ref="A602:E602"/>
    <mergeCell ref="A218:E218"/>
    <mergeCell ref="A15:E15"/>
    <mergeCell ref="A20:E20"/>
    <mergeCell ref="A49:E49"/>
    <mergeCell ref="A78:E78"/>
    <mergeCell ref="A136:E136"/>
    <mergeCell ref="A223:E223"/>
    <mergeCell ref="A252:E252"/>
    <mergeCell ref="A339:E339"/>
    <mergeCell ref="A426:E426"/>
    <mergeCell ref="A455:E455"/>
    <mergeCell ref="A484:E484"/>
    <mergeCell ref="A224:E224"/>
    <mergeCell ref="A595:E595"/>
    <mergeCell ref="A600:E600"/>
    <mergeCell ref="A601:E601"/>
    <mergeCell ref="C118:C120"/>
    <mergeCell ref="D118:D120"/>
    <mergeCell ref="E118:E120"/>
    <mergeCell ref="A138:E138"/>
    <mergeCell ref="A204:E204"/>
    <mergeCell ref="A566:E566"/>
    <mergeCell ref="A571:E57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D057E-361B-4B78-B8B2-32A37F6F62C0}">
  <dimension ref="A1:E608"/>
  <sheetViews>
    <sheetView workbookViewId="0">
      <selection activeCell="G8" sqref="G8"/>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-0.32231770447829799</v>
      </c>
      <c r="D8" s="21">
        <v>-0.11373498450261765</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134</v>
      </c>
      <c r="E11" s="17" t="s">
        <v>14</v>
      </c>
    </row>
    <row r="12" spans="1:5" x14ac:dyDescent="0.3">
      <c r="A12" s="19"/>
      <c r="B12" s="20" t="s">
        <v>15</v>
      </c>
      <c r="C12" s="21">
        <v>-5.1674265123890284E-2</v>
      </c>
      <c r="D12" s="21">
        <v>8.2927935887999737E-4</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6" customHeight="1" x14ac:dyDescent="0.3">
      <c r="A15" s="87" t="s">
        <v>25</v>
      </c>
      <c r="B15" s="87"/>
      <c r="C15" s="87"/>
      <c r="D15" s="87"/>
      <c r="E15" s="87"/>
    </row>
    <row r="16" spans="1:5" x14ac:dyDescent="0.3">
      <c r="A16" s="5" t="s">
        <v>26</v>
      </c>
    </row>
    <row r="17" spans="1:5" x14ac:dyDescent="0.3">
      <c r="A17" s="5" t="s">
        <v>49</v>
      </c>
    </row>
    <row r="18" spans="1:5" x14ac:dyDescent="0.3">
      <c r="A18" s="5" t="s">
        <v>671</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45412</v>
      </c>
      <c r="D24" s="25">
        <v>5.2187914876270738E-2</v>
      </c>
      <c r="E24" s="32">
        <v>3</v>
      </c>
    </row>
    <row r="25" spans="1:5" x14ac:dyDescent="0.3">
      <c r="A25" s="31" t="s">
        <v>37</v>
      </c>
      <c r="B25" s="24">
        <v>43914</v>
      </c>
      <c r="C25" s="24">
        <v>45377</v>
      </c>
      <c r="D25" s="25">
        <v>5.2953913408029969E-2</v>
      </c>
      <c r="E25" s="32">
        <v>3</v>
      </c>
    </row>
    <row r="26" spans="1:5" x14ac:dyDescent="0.3">
      <c r="A26" s="23" t="s">
        <v>38</v>
      </c>
      <c r="B26" s="24">
        <v>43886</v>
      </c>
      <c r="C26" s="24">
        <v>45349</v>
      </c>
      <c r="D26" s="25">
        <v>7.3950692284479688E-2</v>
      </c>
      <c r="E26" s="32">
        <v>3</v>
      </c>
    </row>
    <row r="27" spans="1:5" x14ac:dyDescent="0.3">
      <c r="A27" s="23" t="s">
        <v>39</v>
      </c>
      <c r="B27" s="24">
        <v>43858</v>
      </c>
      <c r="C27" s="24">
        <v>45321</v>
      </c>
      <c r="D27" s="25">
        <v>7.4819443711424474E-2</v>
      </c>
      <c r="E27" s="32">
        <v>3</v>
      </c>
    </row>
    <row r="28" spans="1:5" x14ac:dyDescent="0.3">
      <c r="A28" s="23" t="s">
        <v>40</v>
      </c>
      <c r="B28" s="24">
        <v>43823</v>
      </c>
      <c r="C28" s="24">
        <v>45287</v>
      </c>
      <c r="D28" s="25">
        <v>7.4697802102793601E-2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672</v>
      </c>
      <c r="D36" s="18" t="s">
        <v>408</v>
      </c>
      <c r="E36" s="17" t="s">
        <v>14</v>
      </c>
    </row>
    <row r="37" spans="1:5" x14ac:dyDescent="0.3">
      <c r="A37" s="19"/>
      <c r="B37" s="20" t="s">
        <v>15</v>
      </c>
      <c r="C37" s="21">
        <v>-0.7145582824032809</v>
      </c>
      <c r="D37" s="21">
        <v>-0.30493792550708299</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332</v>
      </c>
      <c r="E40" s="17" t="s">
        <v>14</v>
      </c>
    </row>
    <row r="41" spans="1:5" x14ac:dyDescent="0.3">
      <c r="A41" s="19"/>
      <c r="B41" s="20" t="s">
        <v>15</v>
      </c>
      <c r="C41" s="21">
        <v>-4.9309110445060478E-2</v>
      </c>
      <c r="D41" s="21">
        <v>-4.0056087495966564E-3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7.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43585</v>
      </c>
      <c r="C53" s="24">
        <v>45412</v>
      </c>
      <c r="D53" s="25">
        <v>0.11211569842171677</v>
      </c>
      <c r="E53" s="32">
        <v>3</v>
      </c>
    </row>
    <row r="54" spans="1:5" x14ac:dyDescent="0.3">
      <c r="A54" s="31" t="s">
        <v>37</v>
      </c>
      <c r="B54" s="24">
        <v>43550</v>
      </c>
      <c r="C54" s="24">
        <v>45377</v>
      </c>
      <c r="D54" s="25">
        <v>0.11265913245760578</v>
      </c>
      <c r="E54" s="32">
        <v>3</v>
      </c>
    </row>
    <row r="55" spans="1:5" x14ac:dyDescent="0.3">
      <c r="A55" s="23" t="s">
        <v>38</v>
      </c>
      <c r="B55" s="24">
        <v>43522</v>
      </c>
      <c r="C55" s="24">
        <v>45349</v>
      </c>
      <c r="D55" s="25">
        <v>0.11304923812269857</v>
      </c>
      <c r="E55" s="32">
        <v>3</v>
      </c>
    </row>
    <row r="56" spans="1:5" x14ac:dyDescent="0.3">
      <c r="A56" s="23" t="s">
        <v>39</v>
      </c>
      <c r="B56" s="24">
        <v>43494</v>
      </c>
      <c r="C56" s="24">
        <v>45321</v>
      </c>
      <c r="D56" s="25">
        <v>0.11355156341023459</v>
      </c>
      <c r="E56" s="32">
        <v>3</v>
      </c>
    </row>
    <row r="57" spans="1:5" x14ac:dyDescent="0.3">
      <c r="A57" s="23" t="s">
        <v>40</v>
      </c>
      <c r="B57" s="24">
        <v>43461</v>
      </c>
      <c r="C57" s="24">
        <v>45287</v>
      </c>
      <c r="D57" s="25">
        <v>0.1141598239252533</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-0.73171802783138218</v>
      </c>
      <c r="D66" s="21">
        <v>-0.31478722803774772</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229</v>
      </c>
      <c r="E69" s="17" t="s">
        <v>14</v>
      </c>
    </row>
    <row r="70" spans="1:5" x14ac:dyDescent="0.3">
      <c r="A70" s="19"/>
      <c r="B70" s="20" t="s">
        <v>15</v>
      </c>
      <c r="C70" s="21">
        <v>-6.4614040131087291E-2</v>
      </c>
      <c r="D70" s="21">
        <v>3.302549068455507E-3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522</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43585</v>
      </c>
      <c r="C82" s="24">
        <v>45412</v>
      </c>
      <c r="D82" s="25">
        <v>0.11185438992897578</v>
      </c>
      <c r="E82" s="32">
        <v>3</v>
      </c>
    </row>
    <row r="83" spans="1:5" x14ac:dyDescent="0.3">
      <c r="A83" s="31" t="s">
        <v>37</v>
      </c>
      <c r="B83" s="24">
        <v>43550</v>
      </c>
      <c r="C83" s="24">
        <v>45377</v>
      </c>
      <c r="D83" s="25">
        <v>0.11209101863859849</v>
      </c>
      <c r="E83" s="32">
        <v>3</v>
      </c>
    </row>
    <row r="84" spans="1:5" x14ac:dyDescent="0.3">
      <c r="A84" s="23" t="s">
        <v>38</v>
      </c>
      <c r="B84" s="24">
        <v>43522</v>
      </c>
      <c r="C84" s="24">
        <v>45349</v>
      </c>
      <c r="D84" s="25">
        <v>0.11232377871217299</v>
      </c>
      <c r="E84" s="32">
        <v>3</v>
      </c>
    </row>
    <row r="85" spans="1:5" x14ac:dyDescent="0.3">
      <c r="A85" s="23" t="s">
        <v>39</v>
      </c>
      <c r="B85" s="24">
        <v>43494</v>
      </c>
      <c r="C85" s="24">
        <v>45321</v>
      </c>
      <c r="D85" s="25">
        <v>0.11261372270960161</v>
      </c>
      <c r="E85" s="32">
        <v>3</v>
      </c>
    </row>
    <row r="86" spans="1:5" x14ac:dyDescent="0.3">
      <c r="A86" s="23" t="s">
        <v>40</v>
      </c>
      <c r="B86" s="24">
        <v>43461</v>
      </c>
      <c r="C86" s="24">
        <v>45287</v>
      </c>
      <c r="D86" s="25">
        <v>0.1127000026578555</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-0.71357186863407418</v>
      </c>
      <c r="D95" s="21">
        <v>-0.2997230525600979</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422</v>
      </c>
      <c r="E98" s="26" t="s">
        <v>14</v>
      </c>
    </row>
    <row r="99" spans="1:5" x14ac:dyDescent="0.3">
      <c r="A99" s="19"/>
      <c r="B99" s="20" t="s">
        <v>15</v>
      </c>
      <c r="C99" s="21">
        <v>-5.9119858462576613E-2</v>
      </c>
      <c r="D99" s="21">
        <v>-7.2415142038914082E-3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522</v>
      </c>
    </row>
    <row r="106" spans="1:5" x14ac:dyDescent="0.3">
      <c r="A106" s="5" t="s">
        <v>333</v>
      </c>
    </row>
    <row r="107" spans="1:5" x14ac:dyDescent="0.3">
      <c r="A107" s="5" t="s">
        <v>30</v>
      </c>
      <c r="B107" s="50"/>
      <c r="C107" s="50"/>
      <c r="D107" s="50"/>
      <c r="E107" s="50"/>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43585</v>
      </c>
      <c r="C111" s="24">
        <v>45412</v>
      </c>
      <c r="D111" s="25">
        <v>0.10594398538097065</v>
      </c>
      <c r="E111" s="32">
        <v>3</v>
      </c>
    </row>
    <row r="112" spans="1:5" x14ac:dyDescent="0.3">
      <c r="A112" s="31" t="s">
        <v>37</v>
      </c>
      <c r="B112" s="24">
        <v>43550</v>
      </c>
      <c r="C112" s="24">
        <v>45377</v>
      </c>
      <c r="D112" s="25">
        <v>0.10620696303729485</v>
      </c>
      <c r="E112" s="32">
        <v>3</v>
      </c>
    </row>
    <row r="113" spans="1:5" x14ac:dyDescent="0.3">
      <c r="A113" s="39" t="s">
        <v>38</v>
      </c>
      <c r="B113" s="24">
        <v>43522</v>
      </c>
      <c r="C113" s="24">
        <v>45349</v>
      </c>
      <c r="D113" s="25">
        <v>0.10637215636826915</v>
      </c>
      <c r="E113" s="32">
        <v>3</v>
      </c>
    </row>
    <row r="114" spans="1:5" x14ac:dyDescent="0.3">
      <c r="A114" s="39" t="s">
        <v>39</v>
      </c>
      <c r="B114" s="24">
        <v>43494</v>
      </c>
      <c r="C114" s="24">
        <v>45321</v>
      </c>
      <c r="D114" s="25">
        <v>0.10657491147796527</v>
      </c>
      <c r="E114" s="32">
        <v>3</v>
      </c>
    </row>
    <row r="115" spans="1:5" x14ac:dyDescent="0.3">
      <c r="A115" s="39" t="s">
        <v>40</v>
      </c>
      <c r="B115" s="24">
        <v>43461</v>
      </c>
      <c r="C115" s="24">
        <v>45287</v>
      </c>
      <c r="D115" s="25">
        <v>0.10674291626071614</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597</v>
      </c>
      <c r="D123" s="18" t="s">
        <v>78</v>
      </c>
      <c r="E123" s="17" t="s">
        <v>14</v>
      </c>
    </row>
    <row r="124" spans="1:5" x14ac:dyDescent="0.3">
      <c r="A124" s="19"/>
      <c r="B124" s="20" t="s">
        <v>15</v>
      </c>
      <c r="C124" s="21">
        <v>-0.69988299415487565</v>
      </c>
      <c r="D124" s="21">
        <v>-0.26220596908500526</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82</v>
      </c>
      <c r="E127" s="17" t="s">
        <v>14</v>
      </c>
    </row>
    <row r="128" spans="1:5" x14ac:dyDescent="0.3">
      <c r="A128" s="19"/>
      <c r="B128" s="20" t="s">
        <v>15</v>
      </c>
      <c r="C128" s="21">
        <v>-6.8563839878581501E-3</v>
      </c>
      <c r="D128" s="21">
        <v>2.6995276190698414E-2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4.5" customHeight="1" x14ac:dyDescent="0.3">
      <c r="A131" s="87" t="s">
        <v>25</v>
      </c>
      <c r="B131" s="87"/>
      <c r="C131" s="87"/>
      <c r="D131" s="87"/>
      <c r="E131" s="87"/>
    </row>
    <row r="132" spans="1:5" x14ac:dyDescent="0.3">
      <c r="A132" s="5" t="s">
        <v>26</v>
      </c>
    </row>
    <row r="133" spans="1:5" x14ac:dyDescent="0.3">
      <c r="A133" s="5" t="s">
        <v>85</v>
      </c>
    </row>
    <row r="134" spans="1:5" x14ac:dyDescent="0.3">
      <c r="A134" s="5" t="s">
        <v>86</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43578</v>
      </c>
      <c r="C140" s="24">
        <v>45412</v>
      </c>
      <c r="D140" s="25">
        <v>0.17113392667712149</v>
      </c>
      <c r="E140" s="32">
        <v>4</v>
      </c>
    </row>
    <row r="141" spans="1:5" x14ac:dyDescent="0.3">
      <c r="A141" s="31" t="s">
        <v>37</v>
      </c>
      <c r="B141" s="24">
        <v>43536</v>
      </c>
      <c r="C141" s="24">
        <v>45370</v>
      </c>
      <c r="D141" s="25">
        <v>0.17211998861396163</v>
      </c>
      <c r="E141" s="32">
        <v>4</v>
      </c>
    </row>
    <row r="142" spans="1:5" x14ac:dyDescent="0.3">
      <c r="A142" s="23" t="s">
        <v>38</v>
      </c>
      <c r="B142" s="24">
        <v>43522</v>
      </c>
      <c r="C142" s="24">
        <v>45342</v>
      </c>
      <c r="D142" s="25">
        <v>0.17262361799981368</v>
      </c>
      <c r="E142" s="32">
        <v>4</v>
      </c>
    </row>
    <row r="143" spans="1:5" x14ac:dyDescent="0.3">
      <c r="A143" s="23" t="s">
        <v>39</v>
      </c>
      <c r="B143" s="24">
        <v>43494</v>
      </c>
      <c r="C143" s="24">
        <v>45314</v>
      </c>
      <c r="D143" s="25">
        <v>0.17254554434410865</v>
      </c>
      <c r="E143" s="32">
        <v>4</v>
      </c>
    </row>
    <row r="144" spans="1:5" x14ac:dyDescent="0.3">
      <c r="A144" s="23" t="s">
        <v>40</v>
      </c>
      <c r="B144" s="24">
        <v>43467</v>
      </c>
      <c r="C144" s="24">
        <v>45287</v>
      </c>
      <c r="D144" s="25">
        <v>0.17385203884685266</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564</v>
      </c>
      <c r="E152" s="26" t="s">
        <v>14</v>
      </c>
    </row>
    <row r="153" spans="1:5" x14ac:dyDescent="0.3">
      <c r="A153" s="19"/>
      <c r="B153" s="20" t="s">
        <v>15</v>
      </c>
      <c r="C153" s="21">
        <v>-0.73460054055551849</v>
      </c>
      <c r="D153" s="21">
        <v>-0.32356034164529957</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46</v>
      </c>
      <c r="E156" s="26" t="s">
        <v>14</v>
      </c>
    </row>
    <row r="157" spans="1:5" x14ac:dyDescent="0.3">
      <c r="A157" s="19"/>
      <c r="B157" s="20" t="s">
        <v>15</v>
      </c>
      <c r="C157" s="21">
        <v>-5.9780497198879678E-2</v>
      </c>
      <c r="D157" s="21">
        <v>-1.045213227128361E-3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87" t="s">
        <v>25</v>
      </c>
      <c r="B160" s="87"/>
      <c r="C160" s="87"/>
      <c r="D160" s="87"/>
      <c r="E160" s="87"/>
    </row>
    <row r="161" spans="1:5" x14ac:dyDescent="0.3">
      <c r="A161" s="5" t="s">
        <v>26</v>
      </c>
    </row>
    <row r="162" spans="1:5" x14ac:dyDescent="0.3">
      <c r="A162" s="5" t="s">
        <v>49</v>
      </c>
    </row>
    <row r="163" spans="1:5" x14ac:dyDescent="0.3">
      <c r="A163" s="5" t="s">
        <v>674</v>
      </c>
    </row>
    <row r="164" spans="1:5" x14ac:dyDescent="0.3">
      <c r="A164" s="5" t="s">
        <v>333</v>
      </c>
    </row>
    <row r="165" spans="1:5" x14ac:dyDescent="0.3">
      <c r="A165" s="5" t="s">
        <v>30</v>
      </c>
      <c r="B165" s="50"/>
      <c r="C165" s="50"/>
      <c r="D165" s="50"/>
      <c r="E165" s="50"/>
    </row>
    <row r="166" spans="1:5" x14ac:dyDescent="0.3">
      <c r="A166" s="88" t="s">
        <v>31</v>
      </c>
      <c r="B166" s="89"/>
      <c r="C166" s="89"/>
      <c r="D166" s="90"/>
      <c r="E166" s="28"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43585</v>
      </c>
      <c r="C169" s="24">
        <v>45412</v>
      </c>
      <c r="D169" s="25">
        <v>0.12257705294974315</v>
      </c>
      <c r="E169" s="32">
        <v>4</v>
      </c>
    </row>
    <row r="170" spans="1:5" x14ac:dyDescent="0.3">
      <c r="A170" s="31" t="s">
        <v>37</v>
      </c>
      <c r="B170" s="24">
        <v>43550</v>
      </c>
      <c r="C170" s="24">
        <v>45377</v>
      </c>
      <c r="D170" s="25">
        <v>0.12296729827311649</v>
      </c>
      <c r="E170" s="32">
        <v>4</v>
      </c>
    </row>
    <row r="171" spans="1:5" x14ac:dyDescent="0.3">
      <c r="A171" s="39" t="s">
        <v>38</v>
      </c>
      <c r="B171" s="24">
        <v>43522</v>
      </c>
      <c r="C171" s="24">
        <v>45349</v>
      </c>
      <c r="D171" s="25">
        <v>0.12330287391924667</v>
      </c>
      <c r="E171" s="32">
        <v>4</v>
      </c>
    </row>
    <row r="172" spans="1:5" x14ac:dyDescent="0.3">
      <c r="A172" s="39" t="s">
        <v>39</v>
      </c>
      <c r="B172" s="24">
        <v>43494</v>
      </c>
      <c r="C172" s="24">
        <v>45321</v>
      </c>
      <c r="D172" s="25">
        <v>0.1238172539589151</v>
      </c>
      <c r="E172" s="32">
        <v>4</v>
      </c>
    </row>
    <row r="173" spans="1:5" x14ac:dyDescent="0.3">
      <c r="A173" s="39" t="s">
        <v>40</v>
      </c>
      <c r="B173" s="24">
        <v>43461</v>
      </c>
      <c r="C173" s="24">
        <v>45287</v>
      </c>
      <c r="D173" s="25">
        <v>0.12417217075082337</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675</v>
      </c>
      <c r="D181" s="18" t="s">
        <v>676</v>
      </c>
      <c r="E181" s="17" t="s">
        <v>14</v>
      </c>
    </row>
    <row r="182" spans="1:5" x14ac:dyDescent="0.3">
      <c r="A182" s="19"/>
      <c r="B182" s="20" t="s">
        <v>15</v>
      </c>
      <c r="C182" s="21">
        <v>-0.29506002625323691</v>
      </c>
      <c r="D182" s="21">
        <v>-0.11259942972346626</v>
      </c>
      <c r="E182" s="22"/>
    </row>
    <row r="183" spans="1:5" x14ac:dyDescent="0.3">
      <c r="A183" s="8" t="s">
        <v>16</v>
      </c>
      <c r="B183" s="16" t="s">
        <v>11</v>
      </c>
      <c r="C183" s="17" t="s">
        <v>292</v>
      </c>
      <c r="D183" s="17" t="s">
        <v>677</v>
      </c>
      <c r="E183" s="17" t="s">
        <v>14</v>
      </c>
    </row>
    <row r="184" spans="1:5" x14ac:dyDescent="0.3">
      <c r="A184" s="19"/>
      <c r="B184" s="20" t="s">
        <v>15</v>
      </c>
      <c r="C184" s="21">
        <v>-0.16148590951500919</v>
      </c>
      <c r="D184" s="21">
        <v>-3.3931109606620935E-2</v>
      </c>
      <c r="E184" s="22"/>
    </row>
    <row r="185" spans="1:5" x14ac:dyDescent="0.3">
      <c r="A185" s="8" t="s">
        <v>19</v>
      </c>
      <c r="B185" s="16" t="s">
        <v>11</v>
      </c>
      <c r="C185" s="17" t="s">
        <v>437</v>
      </c>
      <c r="D185" s="17" t="s">
        <v>121</v>
      </c>
      <c r="E185" s="17" t="s">
        <v>14</v>
      </c>
    </row>
    <row r="186" spans="1:5" x14ac:dyDescent="0.3">
      <c r="A186" s="19"/>
      <c r="B186" s="20" t="s">
        <v>15</v>
      </c>
      <c r="C186" s="21">
        <v>-2.4988981992675741E-2</v>
      </c>
      <c r="D186" s="21">
        <v>4.3719949872373931E-3</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6.75" customHeight="1" x14ac:dyDescent="0.3">
      <c r="A189" s="87" t="s">
        <v>25</v>
      </c>
      <c r="B189" s="87"/>
      <c r="C189" s="87"/>
      <c r="D189" s="87"/>
      <c r="E189" s="87"/>
    </row>
    <row r="190" spans="1:5" x14ac:dyDescent="0.3">
      <c r="A190" s="5" t="s">
        <v>26</v>
      </c>
    </row>
    <row r="191" spans="1:5" x14ac:dyDescent="0.3">
      <c r="A191" s="5" t="s">
        <v>678</v>
      </c>
    </row>
    <row r="192" spans="1:5" x14ac:dyDescent="0.3">
      <c r="A192" s="5" t="s">
        <v>679</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43949</v>
      </c>
      <c r="C198" s="24">
        <v>45412</v>
      </c>
      <c r="D198" s="25">
        <v>5.6609950083356689E-2</v>
      </c>
      <c r="E198" s="32">
        <v>3</v>
      </c>
    </row>
    <row r="199" spans="1:5" x14ac:dyDescent="0.3">
      <c r="A199" s="31" t="s">
        <v>37</v>
      </c>
      <c r="B199" s="24">
        <v>43914</v>
      </c>
      <c r="C199" s="24">
        <v>45377</v>
      </c>
      <c r="D199" s="25">
        <v>5.9419990605145495E-2</v>
      </c>
      <c r="E199" s="32">
        <v>3</v>
      </c>
    </row>
    <row r="200" spans="1:5" x14ac:dyDescent="0.3">
      <c r="A200" s="23" t="s">
        <v>38</v>
      </c>
      <c r="B200" s="24">
        <v>43886</v>
      </c>
      <c r="C200" s="24">
        <v>45349</v>
      </c>
      <c r="D200" s="25">
        <v>6.9656298869570463E-2</v>
      </c>
      <c r="E200" s="32">
        <v>3</v>
      </c>
    </row>
    <row r="201" spans="1:5" x14ac:dyDescent="0.3">
      <c r="A201" s="23" t="s">
        <v>39</v>
      </c>
      <c r="B201" s="24">
        <v>43858</v>
      </c>
      <c r="C201" s="24">
        <v>45321</v>
      </c>
      <c r="D201" s="25">
        <v>7.0871735619240012E-2</v>
      </c>
      <c r="E201" s="32">
        <v>3</v>
      </c>
    </row>
    <row r="202" spans="1:5" x14ac:dyDescent="0.3">
      <c r="A202" s="23" t="s">
        <v>40</v>
      </c>
      <c r="B202" s="24">
        <v>43823</v>
      </c>
      <c r="C202" s="24">
        <v>45287</v>
      </c>
      <c r="D202" s="25">
        <v>7.0695207695051887E-2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656</v>
      </c>
      <c r="D210" s="18" t="s">
        <v>657</v>
      </c>
      <c r="E210" s="17" t="s">
        <v>14</v>
      </c>
    </row>
    <row r="211" spans="1:5" x14ac:dyDescent="0.3">
      <c r="A211" s="19"/>
      <c r="B211" s="20" t="s">
        <v>15</v>
      </c>
      <c r="C211" s="21">
        <v>-0.36374635013151224</v>
      </c>
      <c r="D211" s="21">
        <v>-0.1195711041935742</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415</v>
      </c>
      <c r="E214" s="17" t="s">
        <v>14</v>
      </c>
    </row>
    <row r="215" spans="1:5" x14ac:dyDescent="0.3">
      <c r="A215" s="19"/>
      <c r="B215" s="20" t="s">
        <v>15</v>
      </c>
      <c r="C215" s="21">
        <v>-6.3116516137391554E-2</v>
      </c>
      <c r="D215" s="21">
        <v>-1.6742207105184703E-2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4.5" customHeight="1" x14ac:dyDescent="0.3">
      <c r="A218" s="87" t="s">
        <v>25</v>
      </c>
      <c r="B218" s="87"/>
      <c r="C218" s="87"/>
      <c r="D218" s="87"/>
      <c r="E218" s="87"/>
    </row>
    <row r="219" spans="1:5" x14ac:dyDescent="0.3">
      <c r="A219" s="5" t="s">
        <v>26</v>
      </c>
    </row>
    <row r="220" spans="1:5" x14ac:dyDescent="0.3">
      <c r="A220" s="5" t="s">
        <v>660</v>
      </c>
    </row>
    <row r="221" spans="1:5" x14ac:dyDescent="0.3">
      <c r="A221" s="5" t="s">
        <v>679</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43572</v>
      </c>
      <c r="C227" s="24">
        <v>45406</v>
      </c>
      <c r="D227" s="25">
        <v>4.9659648351851028E-2</v>
      </c>
      <c r="E227" s="32">
        <v>2</v>
      </c>
    </row>
    <row r="228" spans="1:5" x14ac:dyDescent="0.3">
      <c r="A228" s="31" t="s">
        <v>37</v>
      </c>
      <c r="B228" s="24">
        <v>43544</v>
      </c>
      <c r="C228" s="24">
        <v>45378</v>
      </c>
      <c r="D228" s="25">
        <v>4.9637061477319888E-2</v>
      </c>
      <c r="E228" s="32">
        <v>2</v>
      </c>
    </row>
    <row r="229" spans="1:5" x14ac:dyDescent="0.3">
      <c r="A229" s="23" t="s">
        <v>38</v>
      </c>
      <c r="B229" s="24">
        <v>43530</v>
      </c>
      <c r="C229" s="24">
        <v>45350</v>
      </c>
      <c r="D229" s="25">
        <v>4.9777456307113166E-2</v>
      </c>
      <c r="E229" s="32">
        <v>2</v>
      </c>
    </row>
    <row r="230" spans="1:5" x14ac:dyDescent="0.3">
      <c r="A230" s="23" t="s">
        <v>39</v>
      </c>
      <c r="B230" s="24">
        <v>43502</v>
      </c>
      <c r="C230" s="24">
        <v>45322</v>
      </c>
      <c r="D230" s="25">
        <v>4.980868496965446E-2</v>
      </c>
      <c r="E230" s="32">
        <v>2</v>
      </c>
    </row>
    <row r="231" spans="1:5" x14ac:dyDescent="0.3">
      <c r="A231" s="23" t="s">
        <v>40</v>
      </c>
      <c r="B231" s="24">
        <v>43460</v>
      </c>
      <c r="C231" s="24">
        <v>45280</v>
      </c>
      <c r="D231" s="25">
        <v>4.9903158207465617E-2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96</v>
      </c>
      <c r="E239" s="26" t="s">
        <v>14</v>
      </c>
    </row>
    <row r="240" spans="1:5" x14ac:dyDescent="0.3">
      <c r="A240" s="19"/>
      <c r="B240" s="20" t="s">
        <v>15</v>
      </c>
      <c r="C240" s="21">
        <v>-0.82209074623028977</v>
      </c>
      <c r="D240" s="21">
        <v>-0.3729213302749983</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454</v>
      </c>
      <c r="E243" s="26" t="s">
        <v>14</v>
      </c>
    </row>
    <row r="244" spans="1:5" x14ac:dyDescent="0.3">
      <c r="A244" s="19"/>
      <c r="B244" s="20" t="s">
        <v>15</v>
      </c>
      <c r="C244" s="21">
        <v>-2.8008458065466035E-2</v>
      </c>
      <c r="D244" s="21">
        <v>1.1404181198831465E-2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87" t="s">
        <v>25</v>
      </c>
      <c r="B247" s="87"/>
      <c r="C247" s="87"/>
      <c r="D247" s="87"/>
      <c r="E247" s="87"/>
    </row>
    <row r="248" spans="1:5" x14ac:dyDescent="0.3">
      <c r="A248" s="5" t="s">
        <v>26</v>
      </c>
    </row>
    <row r="249" spans="1:5" x14ac:dyDescent="0.3">
      <c r="A249" s="5" t="s">
        <v>49</v>
      </c>
    </row>
    <row r="250" spans="1:5" x14ac:dyDescent="0.3">
      <c r="A250" s="5" t="s">
        <v>516</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43581</v>
      </c>
      <c r="C256" s="24">
        <v>45408</v>
      </c>
      <c r="D256" s="25">
        <v>0.14478960725865886</v>
      </c>
      <c r="E256" s="32">
        <v>4</v>
      </c>
    </row>
    <row r="257" spans="1:5" x14ac:dyDescent="0.3">
      <c r="A257" s="31" t="s">
        <v>37</v>
      </c>
      <c r="B257" s="24">
        <v>43546</v>
      </c>
      <c r="C257" s="24">
        <v>45373</v>
      </c>
      <c r="D257" s="25">
        <v>0.14524232034809914</v>
      </c>
      <c r="E257" s="32">
        <v>4</v>
      </c>
    </row>
    <row r="258" spans="1:5" x14ac:dyDescent="0.3">
      <c r="A258" s="39" t="s">
        <v>38</v>
      </c>
      <c r="B258" s="24">
        <v>43518</v>
      </c>
      <c r="C258" s="24">
        <v>45345</v>
      </c>
      <c r="D258" s="25">
        <v>0.14557248613124912</v>
      </c>
      <c r="E258" s="32">
        <v>4</v>
      </c>
    </row>
    <row r="259" spans="1:5" x14ac:dyDescent="0.3">
      <c r="A259" s="39" t="s">
        <v>39</v>
      </c>
      <c r="B259" s="24">
        <v>43490</v>
      </c>
      <c r="C259" s="24">
        <v>45317</v>
      </c>
      <c r="D259" s="25">
        <v>0.14588139328337618</v>
      </c>
      <c r="E259" s="32">
        <v>4</v>
      </c>
    </row>
    <row r="260" spans="1:5" x14ac:dyDescent="0.3">
      <c r="A260" s="39" t="s">
        <v>40</v>
      </c>
      <c r="B260" s="24">
        <v>43462</v>
      </c>
      <c r="C260" s="24">
        <v>45289</v>
      </c>
      <c r="D260" s="25">
        <v>0.14602729009621246</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-0.79315428538849597</v>
      </c>
      <c r="D269" s="21">
        <v>-0.27994712099480801</v>
      </c>
      <c r="E269" s="22"/>
    </row>
    <row r="270" spans="1:5" x14ac:dyDescent="0.3">
      <c r="A270" s="8" t="s">
        <v>16</v>
      </c>
      <c r="B270" s="16" t="s">
        <v>11</v>
      </c>
      <c r="C270" s="26" t="s">
        <v>108</v>
      </c>
      <c r="D270" s="26" t="s">
        <v>662</v>
      </c>
      <c r="E270" s="26" t="s">
        <v>14</v>
      </c>
    </row>
    <row r="271" spans="1:5" x14ac:dyDescent="0.3">
      <c r="A271" s="19"/>
      <c r="B271" s="20" t="s">
        <v>15</v>
      </c>
      <c r="C271" s="21">
        <v>-0.32728281718066421</v>
      </c>
      <c r="D271" s="21">
        <v>-3.7180476112689487E-2</v>
      </c>
      <c r="E271" s="22"/>
    </row>
    <row r="272" spans="1:5" x14ac:dyDescent="0.3">
      <c r="A272" s="8" t="s">
        <v>19</v>
      </c>
      <c r="B272" s="16" t="s">
        <v>11</v>
      </c>
      <c r="C272" s="26" t="s">
        <v>680</v>
      </c>
      <c r="D272" s="26" t="s">
        <v>681</v>
      </c>
      <c r="E272" s="26" t="s">
        <v>14</v>
      </c>
    </row>
    <row r="273" spans="1:5" x14ac:dyDescent="0.3">
      <c r="A273" s="19"/>
      <c r="B273" s="20" t="s">
        <v>15</v>
      </c>
      <c r="C273" s="21">
        <v>8.5943129054850909E-2</v>
      </c>
      <c r="D273" s="21">
        <v>7.075904783159559E-2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87" t="s">
        <v>25</v>
      </c>
      <c r="B276" s="87"/>
      <c r="C276" s="87"/>
      <c r="D276" s="87"/>
      <c r="E276" s="87"/>
    </row>
    <row r="277" spans="1:5" x14ac:dyDescent="0.3">
      <c r="A277" s="5" t="s">
        <v>26</v>
      </c>
    </row>
    <row r="278" spans="1:5" x14ac:dyDescent="0.3">
      <c r="A278" s="5" t="s">
        <v>678</v>
      </c>
    </row>
    <row r="279" spans="1:5" x14ac:dyDescent="0.3">
      <c r="A279" s="5" t="s">
        <v>579</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43585</v>
      </c>
      <c r="C285" s="24">
        <v>45412</v>
      </c>
      <c r="D285" s="25">
        <v>0.16987856584241059</v>
      </c>
      <c r="E285" s="32">
        <v>4</v>
      </c>
    </row>
    <row r="286" spans="1:5" x14ac:dyDescent="0.3">
      <c r="A286" s="31" t="s">
        <v>37</v>
      </c>
      <c r="B286" s="24">
        <v>43552</v>
      </c>
      <c r="C286" s="24">
        <v>45379</v>
      </c>
      <c r="D286" s="25">
        <v>0.17011750620391428</v>
      </c>
      <c r="E286" s="32">
        <v>4</v>
      </c>
    </row>
    <row r="287" spans="1:5" x14ac:dyDescent="0.3">
      <c r="A287" s="39" t="s">
        <v>38</v>
      </c>
      <c r="B287" s="24">
        <v>43524</v>
      </c>
      <c r="C287" s="24">
        <v>45351</v>
      </c>
      <c r="D287" s="25">
        <v>0.16999253126143196</v>
      </c>
      <c r="E287" s="32">
        <v>4</v>
      </c>
    </row>
    <row r="288" spans="1:5" x14ac:dyDescent="0.3">
      <c r="A288" s="39" t="s">
        <v>39</v>
      </c>
      <c r="B288" s="24">
        <v>43496</v>
      </c>
      <c r="C288" s="24">
        <v>45322</v>
      </c>
      <c r="D288" s="25">
        <v>0.1701706686852637</v>
      </c>
      <c r="E288" s="32">
        <v>4</v>
      </c>
    </row>
    <row r="289" spans="1:5" x14ac:dyDescent="0.3">
      <c r="A289" s="39" t="s">
        <v>40</v>
      </c>
      <c r="B289" s="24">
        <v>43465</v>
      </c>
      <c r="C289" s="24">
        <v>45289</v>
      </c>
      <c r="D289" s="25">
        <v>0.170641148097501</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-0.87198495353223182</v>
      </c>
      <c r="D298" s="21">
        <v>-0.32235724270817434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136</v>
      </c>
      <c r="E301" s="26" t="s">
        <v>14</v>
      </c>
    </row>
    <row r="302" spans="1:5" x14ac:dyDescent="0.3">
      <c r="A302" s="19"/>
      <c r="B302" s="20" t="s">
        <v>15</v>
      </c>
      <c r="C302" s="21">
        <v>1.0784816753926396E-2</v>
      </c>
      <c r="D302" s="21">
        <v>1.1872911012408283E-2</v>
      </c>
      <c r="E302" s="22"/>
    </row>
    <row r="303" spans="1:5" x14ac:dyDescent="0.3">
      <c r="A303" s="8" t="s">
        <v>22</v>
      </c>
      <c r="B303" s="16" t="s">
        <v>11</v>
      </c>
      <c r="C303" s="26" t="s">
        <v>123</v>
      </c>
      <c r="D303" s="26" t="s">
        <v>608</v>
      </c>
      <c r="E303" s="26" t="s">
        <v>14</v>
      </c>
    </row>
    <row r="304" spans="1:5" x14ac:dyDescent="0.3">
      <c r="A304" s="19"/>
      <c r="B304" s="20" t="s">
        <v>15</v>
      </c>
      <c r="C304" s="21">
        <v>0.59567629485593065</v>
      </c>
      <c r="D304" s="21">
        <v>8.0387620028351314E-2</v>
      </c>
      <c r="E304" s="22"/>
    </row>
    <row r="305" spans="1:5" ht="36" customHeight="1" x14ac:dyDescent="0.3">
      <c r="A305" s="87" t="s">
        <v>25</v>
      </c>
      <c r="B305" s="87"/>
      <c r="C305" s="87"/>
      <c r="D305" s="87"/>
      <c r="E305" s="87"/>
    </row>
    <row r="306" spans="1:5" x14ac:dyDescent="0.3">
      <c r="A306" s="5" t="s">
        <v>26</v>
      </c>
    </row>
    <row r="307" spans="1:5" x14ac:dyDescent="0.3">
      <c r="A307" s="5" t="s">
        <v>85</v>
      </c>
    </row>
    <row r="308" spans="1:5" x14ac:dyDescent="0.3">
      <c r="A308" s="5" t="s">
        <v>242</v>
      </c>
    </row>
    <row r="309" spans="1:5" x14ac:dyDescent="0.3">
      <c r="A309" s="5" t="s">
        <v>609</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43585</v>
      </c>
      <c r="C314" s="24">
        <v>45412</v>
      </c>
      <c r="D314" s="25">
        <v>0.20691222011895674</v>
      </c>
      <c r="E314" s="32">
        <v>5</v>
      </c>
    </row>
    <row r="315" spans="1:5" x14ac:dyDescent="0.3">
      <c r="A315" s="31" t="s">
        <v>37</v>
      </c>
      <c r="B315" s="24">
        <v>43552</v>
      </c>
      <c r="C315" s="24">
        <v>45379</v>
      </c>
      <c r="D315" s="25">
        <v>0.20677323579436852</v>
      </c>
      <c r="E315" s="32">
        <v>5</v>
      </c>
    </row>
    <row r="316" spans="1:5" x14ac:dyDescent="0.3">
      <c r="A316" s="39" t="s">
        <v>38</v>
      </c>
      <c r="B316" s="24">
        <v>43524</v>
      </c>
      <c r="C316" s="24">
        <v>45351</v>
      </c>
      <c r="D316" s="25">
        <v>0.20694588017293669</v>
      </c>
      <c r="E316" s="32">
        <v>5</v>
      </c>
    </row>
    <row r="317" spans="1:5" x14ac:dyDescent="0.3">
      <c r="A317" s="39" t="s">
        <v>39</v>
      </c>
      <c r="B317" s="24">
        <v>43496</v>
      </c>
      <c r="C317" s="24">
        <v>45322</v>
      </c>
      <c r="D317" s="25">
        <v>0.20728771396517698</v>
      </c>
      <c r="E317" s="32">
        <v>5</v>
      </c>
    </row>
    <row r="318" spans="1:5" x14ac:dyDescent="0.3">
      <c r="A318" s="39" t="s">
        <v>40</v>
      </c>
      <c r="B318" s="24">
        <v>43465</v>
      </c>
      <c r="C318" s="24">
        <v>45289</v>
      </c>
      <c r="D318" s="25">
        <v>0.20746631994491724</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-0.25684232739232182</v>
      </c>
      <c r="D327" s="21">
        <v>-8.8050421545378343E-2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251</v>
      </c>
      <c r="E330" s="26" t="s">
        <v>14</v>
      </c>
    </row>
    <row r="331" spans="1:5" x14ac:dyDescent="0.3">
      <c r="A331" s="19"/>
      <c r="B331" s="20" t="s">
        <v>15</v>
      </c>
      <c r="C331" s="21">
        <v>-1.2576635356317256E-3</v>
      </c>
      <c r="D331" s="21">
        <v>4.1233036903489673E-3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3.75" customHeight="1" x14ac:dyDescent="0.3">
      <c r="A334" s="87" t="s">
        <v>25</v>
      </c>
      <c r="B334" s="87"/>
      <c r="C334" s="87"/>
      <c r="D334" s="87"/>
      <c r="E334" s="87"/>
    </row>
    <row r="335" spans="1:5" x14ac:dyDescent="0.3">
      <c r="A335" s="5" t="s">
        <v>26</v>
      </c>
    </row>
    <row r="336" spans="1:5" x14ac:dyDescent="0.3">
      <c r="A336" s="5" t="s">
        <v>138</v>
      </c>
    </row>
    <row r="337" spans="1:5" x14ac:dyDescent="0.3">
      <c r="A337" s="5" t="s">
        <v>580</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43581</v>
      </c>
      <c r="C343" s="24">
        <v>45408</v>
      </c>
      <c r="D343" s="25">
        <v>2.6464418666285978E-2</v>
      </c>
      <c r="E343" s="32">
        <v>2</v>
      </c>
    </row>
    <row r="344" spans="1:5" x14ac:dyDescent="0.3">
      <c r="A344" s="31" t="s">
        <v>37</v>
      </c>
      <c r="B344" s="24">
        <v>43546</v>
      </c>
      <c r="C344" s="24">
        <v>45373</v>
      </c>
      <c r="D344" s="25">
        <v>2.6468424234083621E-2</v>
      </c>
      <c r="E344" s="32">
        <v>2</v>
      </c>
    </row>
    <row r="345" spans="1:5" x14ac:dyDescent="0.3">
      <c r="A345" s="39" t="s">
        <v>38</v>
      </c>
      <c r="B345" s="24">
        <v>43518</v>
      </c>
      <c r="C345" s="24">
        <v>45345</v>
      </c>
      <c r="D345" s="25">
        <v>2.6485642396722978E-2</v>
      </c>
      <c r="E345" s="32">
        <v>2</v>
      </c>
    </row>
    <row r="346" spans="1:5" x14ac:dyDescent="0.3">
      <c r="A346" s="39" t="s">
        <v>39</v>
      </c>
      <c r="B346" s="24">
        <v>43490</v>
      </c>
      <c r="C346" s="24">
        <v>45317</v>
      </c>
      <c r="D346" s="25">
        <v>2.6553591984893987E-2</v>
      </c>
      <c r="E346" s="32">
        <v>2</v>
      </c>
    </row>
    <row r="347" spans="1:5" x14ac:dyDescent="0.3">
      <c r="A347" s="39" t="s">
        <v>40</v>
      </c>
      <c r="B347" s="24">
        <v>43462</v>
      </c>
      <c r="C347" s="24">
        <v>45289</v>
      </c>
      <c r="D347" s="25">
        <v>2.6584981290411855E-2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152</v>
      </c>
      <c r="E355" s="26" t="s">
        <v>14</v>
      </c>
    </row>
    <row r="356" spans="1:5" x14ac:dyDescent="0.3">
      <c r="A356" s="19"/>
      <c r="B356" s="20" t="s">
        <v>15</v>
      </c>
      <c r="C356" s="21">
        <v>-0.5452636761871652</v>
      </c>
      <c r="D356" s="21">
        <v>-0.17787153452471116</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629</v>
      </c>
      <c r="E359" s="26" t="s">
        <v>14</v>
      </c>
    </row>
    <row r="360" spans="1:5" x14ac:dyDescent="0.3">
      <c r="A360" s="19"/>
      <c r="B360" s="20" t="s">
        <v>15</v>
      </c>
      <c r="C360" s="21">
        <v>6.5558708725140136E-2</v>
      </c>
      <c r="D360" s="21">
        <v>8.9064780524940712E-2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25" customHeight="1" x14ac:dyDescent="0.3">
      <c r="A363" s="87" t="s">
        <v>25</v>
      </c>
      <c r="B363" s="87"/>
      <c r="C363" s="87"/>
      <c r="D363" s="87"/>
      <c r="E363" s="87"/>
    </row>
    <row r="364" spans="1:5" x14ac:dyDescent="0.3">
      <c r="A364" s="5" t="s">
        <v>26</v>
      </c>
    </row>
    <row r="365" spans="1:5" x14ac:dyDescent="0.3">
      <c r="A365" s="5" t="s">
        <v>85</v>
      </c>
    </row>
    <row r="366" spans="1:5" x14ac:dyDescent="0.3">
      <c r="A366" s="5" t="s">
        <v>114</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45412</v>
      </c>
      <c r="D372" s="25">
        <v>0.16219393035686747</v>
      </c>
      <c r="E372" s="32">
        <v>4</v>
      </c>
    </row>
    <row r="373" spans="1:5" x14ac:dyDescent="0.3">
      <c r="A373" s="31" t="s">
        <v>37</v>
      </c>
      <c r="B373" s="24">
        <v>43910</v>
      </c>
      <c r="C373" s="24">
        <v>45379</v>
      </c>
      <c r="D373" s="25">
        <v>0.16279683009740295</v>
      </c>
      <c r="E373" s="32">
        <v>4</v>
      </c>
    </row>
    <row r="374" spans="1:5" x14ac:dyDescent="0.3">
      <c r="A374" s="39" t="s">
        <v>38</v>
      </c>
      <c r="B374" s="24">
        <v>43910</v>
      </c>
      <c r="C374" s="24">
        <v>45351</v>
      </c>
      <c r="D374" s="25">
        <v>0.16369846057064918</v>
      </c>
      <c r="E374" s="32">
        <v>4</v>
      </c>
    </row>
    <row r="375" spans="1:5" x14ac:dyDescent="0.3">
      <c r="A375" s="39" t="s">
        <v>39</v>
      </c>
      <c r="B375" s="24">
        <v>43910</v>
      </c>
      <c r="C375" s="24">
        <v>45322</v>
      </c>
      <c r="D375" s="25">
        <v>0.16446521288441343</v>
      </c>
      <c r="E375" s="32">
        <v>4</v>
      </c>
    </row>
    <row r="376" spans="1:5" x14ac:dyDescent="0.3">
      <c r="A376" s="39" t="s">
        <v>40</v>
      </c>
      <c r="B376" s="24">
        <v>43910</v>
      </c>
      <c r="C376" s="24">
        <v>45289</v>
      </c>
      <c r="D376" s="25">
        <v>0.16552131843319345</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552</v>
      </c>
      <c r="D384" s="27" t="s">
        <v>142</v>
      </c>
      <c r="E384" s="26" t="s">
        <v>14</v>
      </c>
    </row>
    <row r="385" spans="1:5" x14ac:dyDescent="0.3">
      <c r="A385" s="19"/>
      <c r="B385" s="20" t="s">
        <v>15</v>
      </c>
      <c r="C385" s="21">
        <v>-0.62716797961012316</v>
      </c>
      <c r="D385" s="21">
        <v>-0.24170778870538467</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 customHeight="1" x14ac:dyDescent="0.3">
      <c r="A392" s="87" t="s">
        <v>25</v>
      </c>
      <c r="B392" s="87"/>
      <c r="C392" s="87"/>
      <c r="D392" s="87"/>
      <c r="E392" s="87"/>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43581</v>
      </c>
      <c r="C401" s="24">
        <v>45408</v>
      </c>
      <c r="D401" s="25">
        <v>8.2206582137682949E-2</v>
      </c>
      <c r="E401" s="32">
        <v>3</v>
      </c>
    </row>
    <row r="402" spans="1:5" x14ac:dyDescent="0.3">
      <c r="A402" s="31" t="s">
        <v>37</v>
      </c>
      <c r="B402" s="24">
        <v>43546</v>
      </c>
      <c r="C402" s="24">
        <v>45373</v>
      </c>
      <c r="D402" s="25">
        <v>8.2254045672447068E-2</v>
      </c>
      <c r="E402" s="32">
        <v>3</v>
      </c>
    </row>
    <row r="403" spans="1:5" x14ac:dyDescent="0.3">
      <c r="A403" s="39" t="s">
        <v>38</v>
      </c>
      <c r="B403" s="24">
        <v>43518</v>
      </c>
      <c r="C403" s="24">
        <v>45345</v>
      </c>
      <c r="D403" s="25">
        <v>8.2361069357198197E-2</v>
      </c>
      <c r="E403" s="32">
        <v>3</v>
      </c>
    </row>
    <row r="404" spans="1:5" x14ac:dyDescent="0.3">
      <c r="A404" s="39" t="s">
        <v>39</v>
      </c>
      <c r="B404" s="24">
        <v>43490</v>
      </c>
      <c r="C404" s="24">
        <v>45317</v>
      </c>
      <c r="D404" s="25">
        <v>8.2375455496842831E-2</v>
      </c>
      <c r="E404" s="32">
        <v>3</v>
      </c>
    </row>
    <row r="405" spans="1:5" x14ac:dyDescent="0.3">
      <c r="A405" s="39" t="s">
        <v>40</v>
      </c>
      <c r="B405" s="24">
        <v>43462</v>
      </c>
      <c r="C405" s="24">
        <v>45289</v>
      </c>
      <c r="D405" s="25">
        <v>8.2256543124467549E-2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-0.76474384580408805</v>
      </c>
      <c r="D414" s="21">
        <v>-0.35447418064660319</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682</v>
      </c>
      <c r="E417" s="26" t="s">
        <v>14</v>
      </c>
    </row>
    <row r="418" spans="1:5" x14ac:dyDescent="0.3">
      <c r="A418" s="19"/>
      <c r="B418" s="20" t="s">
        <v>15</v>
      </c>
      <c r="C418" s="21">
        <v>2.8613896613776113E-3</v>
      </c>
      <c r="D418" s="21">
        <v>2.9215624760594361E-2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5.25" customHeight="1" x14ac:dyDescent="0.3">
      <c r="A421" s="87" t="s">
        <v>25</v>
      </c>
      <c r="B421" s="87"/>
      <c r="C421" s="87"/>
      <c r="D421" s="87"/>
      <c r="E421" s="87"/>
    </row>
    <row r="422" spans="1:5" x14ac:dyDescent="0.3">
      <c r="A422" s="5" t="s">
        <v>26</v>
      </c>
    </row>
    <row r="423" spans="1:5" x14ac:dyDescent="0.3">
      <c r="A423" s="5" t="s">
        <v>49</v>
      </c>
    </row>
    <row r="424" spans="1:5" x14ac:dyDescent="0.3">
      <c r="A424" s="5" t="s">
        <v>233</v>
      </c>
    </row>
    <row r="425" spans="1:5" x14ac:dyDescent="0.3">
      <c r="A425" s="5" t="s">
        <v>333</v>
      </c>
    </row>
    <row r="426" spans="1:5" x14ac:dyDescent="0.3">
      <c r="A426" s="5" t="s">
        <v>51</v>
      </c>
      <c r="B426" s="50"/>
      <c r="C426" s="50"/>
      <c r="D426" s="50"/>
      <c r="E426" s="50"/>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43585</v>
      </c>
      <c r="C430" s="24">
        <v>45412</v>
      </c>
      <c r="D430" s="25">
        <v>0.14848399816675603</v>
      </c>
      <c r="E430" s="32">
        <v>4</v>
      </c>
    </row>
    <row r="431" spans="1:5" x14ac:dyDescent="0.3">
      <c r="A431" s="31" t="s">
        <v>37</v>
      </c>
      <c r="B431" s="24">
        <v>43550</v>
      </c>
      <c r="C431" s="24">
        <v>45377</v>
      </c>
      <c r="D431" s="25">
        <v>0.14891192204571951</v>
      </c>
      <c r="E431" s="32">
        <v>4</v>
      </c>
    </row>
    <row r="432" spans="1:5" x14ac:dyDescent="0.3">
      <c r="A432" s="39" t="s">
        <v>38</v>
      </c>
      <c r="B432" s="24">
        <v>43522</v>
      </c>
      <c r="C432" s="24">
        <v>45349</v>
      </c>
      <c r="D432" s="25">
        <v>0.14924034009704992</v>
      </c>
      <c r="E432" s="32">
        <v>4</v>
      </c>
    </row>
    <row r="433" spans="1:5" x14ac:dyDescent="0.3">
      <c r="A433" s="39" t="s">
        <v>39</v>
      </c>
      <c r="B433" s="24">
        <v>43494</v>
      </c>
      <c r="C433" s="24">
        <v>45321</v>
      </c>
      <c r="D433" s="25">
        <v>0.14986345084712191</v>
      </c>
      <c r="E433" s="32">
        <v>4</v>
      </c>
    </row>
    <row r="434" spans="1:5" x14ac:dyDescent="0.3">
      <c r="A434" s="39" t="s">
        <v>40</v>
      </c>
      <c r="B434" s="24">
        <v>43461</v>
      </c>
      <c r="C434" s="24">
        <v>45287</v>
      </c>
      <c r="D434" s="25">
        <v>0.15028085676406622</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645</v>
      </c>
      <c r="D442" s="27" t="s">
        <v>418</v>
      </c>
      <c r="E442" s="26" t="s">
        <v>14</v>
      </c>
    </row>
    <row r="443" spans="1:5" x14ac:dyDescent="0.3">
      <c r="A443" s="19"/>
      <c r="B443" s="20" t="s">
        <v>15</v>
      </c>
      <c r="C443" s="21">
        <v>-0.74723134582578132</v>
      </c>
      <c r="D443" s="21">
        <v>-0.33781985254162528</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316</v>
      </c>
      <c r="E446" s="26" t="s">
        <v>14</v>
      </c>
    </row>
    <row r="447" spans="1:5" x14ac:dyDescent="0.3">
      <c r="A447" s="19"/>
      <c r="B447" s="20" t="s">
        <v>15</v>
      </c>
      <c r="C447" s="21">
        <v>8.6126128449832695E-3</v>
      </c>
      <c r="D447" s="21">
        <v>3.3565638042215129E-2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7.5" customHeight="1" x14ac:dyDescent="0.3">
      <c r="A450" s="87" t="s">
        <v>25</v>
      </c>
      <c r="B450" s="87"/>
      <c r="C450" s="87"/>
      <c r="D450" s="87"/>
      <c r="E450" s="87"/>
    </row>
    <row r="451" spans="1:5" x14ac:dyDescent="0.3">
      <c r="A451" s="5" t="s">
        <v>26</v>
      </c>
    </row>
    <row r="452" spans="1:5" x14ac:dyDescent="0.3">
      <c r="A452" s="5" t="s">
        <v>49</v>
      </c>
    </row>
    <row r="453" spans="1:5" x14ac:dyDescent="0.3">
      <c r="A453" s="5" t="s">
        <v>683</v>
      </c>
    </row>
    <row r="454" spans="1:5" x14ac:dyDescent="0.3">
      <c r="A454" s="5" t="s">
        <v>333</v>
      </c>
    </row>
    <row r="455" spans="1:5" x14ac:dyDescent="0.3">
      <c r="A455" s="5" t="s">
        <v>51</v>
      </c>
      <c r="B455" s="50"/>
      <c r="C455" s="50"/>
      <c r="D455" s="50"/>
      <c r="E455" s="50"/>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43585</v>
      </c>
      <c r="C459" s="24">
        <v>45412</v>
      </c>
      <c r="D459" s="25">
        <v>0.14141073076918034</v>
      </c>
      <c r="E459" s="32">
        <v>4</v>
      </c>
    </row>
    <row r="460" spans="1:5" x14ac:dyDescent="0.3">
      <c r="A460" s="31" t="s">
        <v>37</v>
      </c>
      <c r="B460" s="24">
        <v>43550</v>
      </c>
      <c r="C460" s="24">
        <v>45377</v>
      </c>
      <c r="D460" s="25">
        <v>0.14178454972221866</v>
      </c>
      <c r="E460" s="32">
        <v>4</v>
      </c>
    </row>
    <row r="461" spans="1:5" x14ac:dyDescent="0.3">
      <c r="A461" s="39" t="s">
        <v>38</v>
      </c>
      <c r="B461" s="24">
        <v>43522</v>
      </c>
      <c r="C461" s="24">
        <v>45349</v>
      </c>
      <c r="D461" s="25">
        <v>0.14212957759739112</v>
      </c>
      <c r="E461" s="32">
        <v>4</v>
      </c>
    </row>
    <row r="462" spans="1:5" x14ac:dyDescent="0.3">
      <c r="A462" s="39" t="s">
        <v>39</v>
      </c>
      <c r="B462" s="24">
        <v>43494</v>
      </c>
      <c r="C462" s="24">
        <v>45321</v>
      </c>
      <c r="D462" s="25">
        <v>0.1427070289817948</v>
      </c>
      <c r="E462" s="32">
        <v>4</v>
      </c>
    </row>
    <row r="463" spans="1:5" x14ac:dyDescent="0.3">
      <c r="A463" s="39" t="s">
        <v>40</v>
      </c>
      <c r="B463" s="24">
        <v>43461</v>
      </c>
      <c r="C463" s="24">
        <v>45287</v>
      </c>
      <c r="D463" s="25">
        <v>0.14310769672173129</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684</v>
      </c>
      <c r="D471" s="27" t="s">
        <v>615</v>
      </c>
      <c r="E471" s="26" t="s">
        <v>14</v>
      </c>
    </row>
    <row r="472" spans="1:5" x14ac:dyDescent="0.3">
      <c r="A472" s="19"/>
      <c r="B472" s="20" t="s">
        <v>15</v>
      </c>
      <c r="C472" s="21">
        <v>-0.51263933075740353</v>
      </c>
      <c r="D472" s="21">
        <v>-0.24230386975650198</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6" customHeight="1" x14ac:dyDescent="0.3">
      <c r="A479" s="87" t="s">
        <v>25</v>
      </c>
      <c r="B479" s="87"/>
      <c r="C479" s="87"/>
      <c r="D479" s="87"/>
      <c r="E479" s="87"/>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43578</v>
      </c>
      <c r="C488" s="24">
        <v>45412</v>
      </c>
      <c r="D488" s="25">
        <v>7.9103417221114913E-2</v>
      </c>
      <c r="E488" s="32">
        <v>3</v>
      </c>
    </row>
    <row r="489" spans="1:5" x14ac:dyDescent="0.3">
      <c r="A489" s="31" t="s">
        <v>37</v>
      </c>
      <c r="B489" s="24">
        <v>43536</v>
      </c>
      <c r="C489" s="24">
        <v>45370</v>
      </c>
      <c r="D489" s="25">
        <v>7.9433535318024023E-2</v>
      </c>
      <c r="E489" s="32">
        <v>3</v>
      </c>
    </row>
    <row r="490" spans="1:5" x14ac:dyDescent="0.3">
      <c r="A490" s="39" t="s">
        <v>38</v>
      </c>
      <c r="B490" s="24">
        <v>43522</v>
      </c>
      <c r="C490" s="24">
        <v>45342</v>
      </c>
      <c r="D490" s="25">
        <v>7.9663125391700118E-2</v>
      </c>
      <c r="E490" s="32">
        <v>3</v>
      </c>
    </row>
    <row r="491" spans="1:5" x14ac:dyDescent="0.3">
      <c r="A491" s="39" t="s">
        <v>39</v>
      </c>
      <c r="B491" s="24">
        <v>43494</v>
      </c>
      <c r="C491" s="24">
        <v>45314</v>
      </c>
      <c r="D491" s="25">
        <v>7.9808552371320882E-2</v>
      </c>
      <c r="E491" s="32">
        <v>3</v>
      </c>
    </row>
    <row r="492" spans="1:5" x14ac:dyDescent="0.3">
      <c r="A492" s="39" t="s">
        <v>40</v>
      </c>
      <c r="B492" s="24">
        <v>43467</v>
      </c>
      <c r="C492" s="24">
        <v>45287</v>
      </c>
      <c r="D492" s="25">
        <v>8.0025806902911029E-2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668</v>
      </c>
      <c r="D500" s="27" t="s">
        <v>617</v>
      </c>
      <c r="E500" s="26" t="s">
        <v>14</v>
      </c>
    </row>
    <row r="501" spans="1:5" x14ac:dyDescent="0.3">
      <c r="A501" s="19"/>
      <c r="B501" s="20" t="s">
        <v>15</v>
      </c>
      <c r="C501" s="21">
        <v>-0.67309777729661902</v>
      </c>
      <c r="D501" s="21">
        <v>-0.21623496646364104</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590</v>
      </c>
      <c r="E504" s="26" t="s">
        <v>14</v>
      </c>
    </row>
    <row r="505" spans="1:5" x14ac:dyDescent="0.3">
      <c r="A505" s="19"/>
      <c r="B505" s="20" t="s">
        <v>15</v>
      </c>
      <c r="C505" s="21">
        <v>-7.473868510790127E-2</v>
      </c>
      <c r="D505" s="21">
        <v>-9.0555371088013592E-3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7.5" customHeight="1" x14ac:dyDescent="0.3">
      <c r="A508" s="87" t="s">
        <v>25</v>
      </c>
      <c r="B508" s="87"/>
      <c r="C508" s="87"/>
      <c r="D508" s="87"/>
      <c r="E508" s="87"/>
    </row>
    <row r="509" spans="1:5" x14ac:dyDescent="0.3">
      <c r="A509" s="5" t="s">
        <v>26</v>
      </c>
    </row>
    <row r="510" spans="1:5" x14ac:dyDescent="0.3">
      <c r="A510" s="5" t="s">
        <v>198</v>
      </c>
    </row>
    <row r="511" spans="1:5" x14ac:dyDescent="0.3">
      <c r="A511" s="5" t="s">
        <v>376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43571</v>
      </c>
      <c r="C517" s="24">
        <v>45405</v>
      </c>
      <c r="D517" s="25">
        <v>0.10364108559196644</v>
      </c>
      <c r="E517" s="32">
        <v>3</v>
      </c>
    </row>
    <row r="518" spans="1:5" x14ac:dyDescent="0.3">
      <c r="A518" s="31" t="s">
        <v>37</v>
      </c>
      <c r="B518" s="24">
        <v>43543</v>
      </c>
      <c r="C518" s="24">
        <v>45377</v>
      </c>
      <c r="D518" s="25">
        <v>0.10397859322159336</v>
      </c>
      <c r="E518" s="32">
        <v>3</v>
      </c>
    </row>
    <row r="519" spans="1:5" x14ac:dyDescent="0.3">
      <c r="A519" s="39" t="s">
        <v>38</v>
      </c>
      <c r="B519" s="24">
        <v>43529</v>
      </c>
      <c r="C519" s="24">
        <v>45349</v>
      </c>
      <c r="D519" s="25">
        <v>0.10431295279438568</v>
      </c>
      <c r="E519" s="32">
        <v>3</v>
      </c>
    </row>
    <row r="520" spans="1:5" x14ac:dyDescent="0.3">
      <c r="A520" s="39" t="s">
        <v>39</v>
      </c>
      <c r="B520" s="24">
        <v>43501</v>
      </c>
      <c r="C520" s="24">
        <v>45321</v>
      </c>
      <c r="D520" s="25">
        <v>0.10446628631517504</v>
      </c>
      <c r="E520" s="32">
        <v>3</v>
      </c>
    </row>
    <row r="521" spans="1:5" x14ac:dyDescent="0.3">
      <c r="A521" s="39" t="s">
        <v>40</v>
      </c>
      <c r="B521" s="24">
        <v>43461</v>
      </c>
      <c r="C521" s="24">
        <v>45279</v>
      </c>
      <c r="D521" s="25">
        <v>0.10553234391898067</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-0.69386593027552457</v>
      </c>
      <c r="D530" s="21">
        <v>-0.3342253379742397</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5" customHeight="1" x14ac:dyDescent="0.3">
      <c r="A537" s="87" t="s">
        <v>25</v>
      </c>
      <c r="B537" s="87"/>
      <c r="C537" s="87"/>
      <c r="D537" s="87"/>
      <c r="E537" s="87"/>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43585</v>
      </c>
      <c r="C546" s="24">
        <v>45412</v>
      </c>
      <c r="D546" s="25">
        <v>9.8592380645882244E-2</v>
      </c>
      <c r="E546" s="32">
        <v>3</v>
      </c>
    </row>
    <row r="547" spans="1:5" x14ac:dyDescent="0.3">
      <c r="A547" s="31" t="s">
        <v>37</v>
      </c>
      <c r="B547" s="24">
        <v>43550</v>
      </c>
      <c r="C547" s="24">
        <v>45377</v>
      </c>
      <c r="D547" s="25">
        <v>9.8846180687077234E-2</v>
      </c>
      <c r="E547" s="32">
        <v>3</v>
      </c>
    </row>
    <row r="548" spans="1:5" x14ac:dyDescent="0.3">
      <c r="A548" s="39" t="s">
        <v>38</v>
      </c>
      <c r="B548" s="24">
        <v>43522</v>
      </c>
      <c r="C548" s="24">
        <v>45349</v>
      </c>
      <c r="D548" s="25">
        <v>9.9025180096047313E-2</v>
      </c>
      <c r="E548" s="32">
        <v>3</v>
      </c>
    </row>
    <row r="549" spans="1:5" x14ac:dyDescent="0.3">
      <c r="A549" s="39" t="s">
        <v>39</v>
      </c>
      <c r="B549" s="24">
        <v>43494</v>
      </c>
      <c r="C549" s="24">
        <v>45321</v>
      </c>
      <c r="D549" s="25">
        <v>9.9151342243310805E-2</v>
      </c>
      <c r="E549" s="32">
        <v>3</v>
      </c>
    </row>
    <row r="550" spans="1:5" x14ac:dyDescent="0.3">
      <c r="A550" s="39" t="s">
        <v>40</v>
      </c>
      <c r="B550" s="24">
        <v>43461</v>
      </c>
      <c r="C550" s="24">
        <v>45287</v>
      </c>
      <c r="D550" s="25">
        <v>9.9474970633192369E-2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-0.71313522995799128</v>
      </c>
      <c r="D559" s="21">
        <v>-0.30631533255009924</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352</v>
      </c>
      <c r="E562" s="26" t="s">
        <v>14</v>
      </c>
    </row>
    <row r="563" spans="1:5" x14ac:dyDescent="0.3">
      <c r="A563" s="19"/>
      <c r="B563" s="20" t="s">
        <v>15</v>
      </c>
      <c r="C563" s="21">
        <v>-5.1917009868154174E-2</v>
      </c>
      <c r="D563" s="21">
        <v>9.6097044640885976E-4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75" customHeight="1" x14ac:dyDescent="0.3">
      <c r="A566" s="87" t="s">
        <v>25</v>
      </c>
      <c r="B566" s="87"/>
      <c r="C566" s="87"/>
      <c r="D566" s="87"/>
      <c r="E566" s="87"/>
    </row>
    <row r="567" spans="1:5" x14ac:dyDescent="0.3">
      <c r="A567" s="5" t="s">
        <v>26</v>
      </c>
    </row>
    <row r="568" spans="1:5" x14ac:dyDescent="0.3">
      <c r="A568" s="5" t="s">
        <v>49</v>
      </c>
    </row>
    <row r="569" spans="1:5" x14ac:dyDescent="0.3">
      <c r="A569" s="5" t="s">
        <v>623</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43585</v>
      </c>
      <c r="C575" s="24">
        <v>45412</v>
      </c>
      <c r="D575" s="25">
        <v>0.11912966767485494</v>
      </c>
      <c r="E575" s="32">
        <v>3</v>
      </c>
    </row>
    <row r="576" spans="1:5" x14ac:dyDescent="0.3">
      <c r="A576" s="31" t="s">
        <v>37</v>
      </c>
      <c r="B576" s="24">
        <v>43550</v>
      </c>
      <c r="C576" s="24">
        <v>45377</v>
      </c>
      <c r="D576" s="25">
        <v>0.11936733481387833</v>
      </c>
      <c r="E576" s="32">
        <v>3</v>
      </c>
    </row>
    <row r="577" spans="1:5" x14ac:dyDescent="0.3">
      <c r="A577" s="39" t="s">
        <v>38</v>
      </c>
      <c r="B577" s="24">
        <v>43522</v>
      </c>
      <c r="C577" s="24">
        <v>45349</v>
      </c>
      <c r="D577" s="25">
        <v>0.11957937419109452</v>
      </c>
      <c r="E577" s="32">
        <v>3</v>
      </c>
    </row>
    <row r="578" spans="1:5" x14ac:dyDescent="0.3">
      <c r="A578" s="39" t="s">
        <v>39</v>
      </c>
      <c r="B578" s="24">
        <v>43494</v>
      </c>
      <c r="C578" s="24">
        <v>45321</v>
      </c>
      <c r="D578" s="25">
        <v>0.1199506272989856</v>
      </c>
      <c r="E578" s="32">
        <v>3</v>
      </c>
    </row>
    <row r="579" spans="1:5" x14ac:dyDescent="0.3">
      <c r="A579" s="39" t="s">
        <v>40</v>
      </c>
      <c r="B579" s="24">
        <v>43461</v>
      </c>
      <c r="C579" s="24">
        <v>45287</v>
      </c>
      <c r="D579" s="25">
        <v>0.12031219187050467</v>
      </c>
      <c r="E579" s="32">
        <v>4</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-0.67871338385794178</v>
      </c>
      <c r="D588" s="21">
        <v>-0.27755250708701984</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374</v>
      </c>
      <c r="E591" s="26" t="s">
        <v>14</v>
      </c>
    </row>
    <row r="592" spans="1:5" x14ac:dyDescent="0.3">
      <c r="A592" s="19"/>
      <c r="B592" s="20" t="s">
        <v>15</v>
      </c>
      <c r="C592" s="21">
        <v>-5.59393348407764E-2</v>
      </c>
      <c r="D592" s="21">
        <v>-2.0592325605826023E-3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7.5" customHeight="1" x14ac:dyDescent="0.3">
      <c r="A595" s="87" t="s">
        <v>25</v>
      </c>
      <c r="B595" s="87"/>
      <c r="C595" s="87"/>
      <c r="D595" s="87"/>
      <c r="E595" s="87"/>
    </row>
    <row r="596" spans="1:5" x14ac:dyDescent="0.3">
      <c r="A596" s="5" t="s">
        <v>26</v>
      </c>
    </row>
    <row r="597" spans="1:5" x14ac:dyDescent="0.3">
      <c r="A597" s="5" t="s">
        <v>49</v>
      </c>
    </row>
    <row r="598" spans="1:5" x14ac:dyDescent="0.3">
      <c r="A598" s="5" t="s">
        <v>330</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43585</v>
      </c>
      <c r="C604" s="24">
        <v>45412</v>
      </c>
      <c r="D604" s="25">
        <v>9.9678155758183368E-2</v>
      </c>
      <c r="E604" s="32">
        <v>3</v>
      </c>
    </row>
    <row r="605" spans="1:5" x14ac:dyDescent="0.3">
      <c r="A605" s="31" t="s">
        <v>37</v>
      </c>
      <c r="B605" s="24">
        <v>43550</v>
      </c>
      <c r="C605" s="24">
        <v>45377</v>
      </c>
      <c r="D605" s="25">
        <v>9.979783254661985E-2</v>
      </c>
      <c r="E605" s="32">
        <v>3</v>
      </c>
    </row>
    <row r="606" spans="1:5" x14ac:dyDescent="0.3">
      <c r="A606" s="39" t="s">
        <v>38</v>
      </c>
      <c r="B606" s="24">
        <v>43522</v>
      </c>
      <c r="C606" s="24">
        <v>45349</v>
      </c>
      <c r="D606" s="25">
        <v>9.9911515924901939E-2</v>
      </c>
      <c r="E606" s="32">
        <v>3</v>
      </c>
    </row>
    <row r="607" spans="1:5" x14ac:dyDescent="0.3">
      <c r="A607" s="39" t="s">
        <v>39</v>
      </c>
      <c r="B607" s="24">
        <v>43494</v>
      </c>
      <c r="C607" s="24">
        <v>45321</v>
      </c>
      <c r="D607" s="25">
        <v>0.10007763962828238</v>
      </c>
      <c r="E607" s="32">
        <v>3</v>
      </c>
    </row>
    <row r="608" spans="1:5" x14ac:dyDescent="0.3">
      <c r="A608" s="39" t="s">
        <v>40</v>
      </c>
      <c r="B608" s="24">
        <v>43461</v>
      </c>
      <c r="C608" s="24">
        <v>45287</v>
      </c>
      <c r="D608" s="25">
        <v>0.10022219792333907</v>
      </c>
      <c r="E608" s="32">
        <v>3</v>
      </c>
    </row>
  </sheetData>
  <mergeCells count="147">
    <mergeCell ref="A601:E601"/>
    <mergeCell ref="A595:E595"/>
    <mergeCell ref="A602:E602"/>
    <mergeCell ref="A21:E21"/>
    <mergeCell ref="A50:E50"/>
    <mergeCell ref="A79:E79"/>
    <mergeCell ref="A108:E108"/>
    <mergeCell ref="A137:E137"/>
    <mergeCell ref="A195:E195"/>
    <mergeCell ref="A224:E224"/>
    <mergeCell ref="A566:E566"/>
    <mergeCell ref="A573:E573"/>
    <mergeCell ref="A581:E581"/>
    <mergeCell ref="C582:C584"/>
    <mergeCell ref="D582:D584"/>
    <mergeCell ref="E582:E584"/>
    <mergeCell ref="A572:E572"/>
    <mergeCell ref="A537:E537"/>
    <mergeCell ref="A544:E544"/>
    <mergeCell ref="A552:E552"/>
    <mergeCell ref="C553:C555"/>
    <mergeCell ref="D553:D555"/>
    <mergeCell ref="E553:E555"/>
    <mergeCell ref="A543:E543"/>
    <mergeCell ref="A508:E508"/>
    <mergeCell ref="A515:E515"/>
    <mergeCell ref="A523:E523"/>
    <mergeCell ref="C524:C526"/>
    <mergeCell ref="D524:D526"/>
    <mergeCell ref="E524:E526"/>
    <mergeCell ref="A514:E514"/>
    <mergeCell ref="A479:E479"/>
    <mergeCell ref="A486:E486"/>
    <mergeCell ref="A494:E494"/>
    <mergeCell ref="C495:C497"/>
    <mergeCell ref="D495:D497"/>
    <mergeCell ref="E495:E497"/>
    <mergeCell ref="A485:E485"/>
    <mergeCell ref="A450:E450"/>
    <mergeCell ref="A457:E457"/>
    <mergeCell ref="A465:E465"/>
    <mergeCell ref="C466:C468"/>
    <mergeCell ref="D466:D468"/>
    <mergeCell ref="E466:E468"/>
    <mergeCell ref="A456:E456"/>
    <mergeCell ref="A421:E421"/>
    <mergeCell ref="A428:E428"/>
    <mergeCell ref="A436:E436"/>
    <mergeCell ref="C437:C439"/>
    <mergeCell ref="D437:D439"/>
    <mergeCell ref="E437:E439"/>
    <mergeCell ref="A427:E427"/>
    <mergeCell ref="A392:E392"/>
    <mergeCell ref="A399:E399"/>
    <mergeCell ref="A407:E407"/>
    <mergeCell ref="C408:C410"/>
    <mergeCell ref="D408:D410"/>
    <mergeCell ref="E408:E410"/>
    <mergeCell ref="A398:E398"/>
    <mergeCell ref="A363:E363"/>
    <mergeCell ref="A370:E370"/>
    <mergeCell ref="A378:E378"/>
    <mergeCell ref="C379:C381"/>
    <mergeCell ref="D379:D381"/>
    <mergeCell ref="E379:E381"/>
    <mergeCell ref="A369:E369"/>
    <mergeCell ref="A334:E334"/>
    <mergeCell ref="A341:E341"/>
    <mergeCell ref="A349:E349"/>
    <mergeCell ref="C350:C352"/>
    <mergeCell ref="D350:D352"/>
    <mergeCell ref="E350:E352"/>
    <mergeCell ref="A340:E340"/>
    <mergeCell ref="A305:E305"/>
    <mergeCell ref="A312:E312"/>
    <mergeCell ref="A320:E320"/>
    <mergeCell ref="C321:C323"/>
    <mergeCell ref="D321:D323"/>
    <mergeCell ref="E321:E323"/>
    <mergeCell ref="A311:E311"/>
    <mergeCell ref="A276:E276"/>
    <mergeCell ref="A283:E283"/>
    <mergeCell ref="A291:E291"/>
    <mergeCell ref="C292:C294"/>
    <mergeCell ref="D292:D294"/>
    <mergeCell ref="E292:E294"/>
    <mergeCell ref="A282:E282"/>
    <mergeCell ref="A247:E247"/>
    <mergeCell ref="A254:E254"/>
    <mergeCell ref="A262:E262"/>
    <mergeCell ref="C263:C265"/>
    <mergeCell ref="D263:D265"/>
    <mergeCell ref="E263:E265"/>
    <mergeCell ref="A253:E253"/>
    <mergeCell ref="A218:E218"/>
    <mergeCell ref="A225:E225"/>
    <mergeCell ref="A233:E233"/>
    <mergeCell ref="C234:C236"/>
    <mergeCell ref="D234:D236"/>
    <mergeCell ref="E234:E236"/>
    <mergeCell ref="A189:E189"/>
    <mergeCell ref="A196:E196"/>
    <mergeCell ref="A204:E204"/>
    <mergeCell ref="C205:C207"/>
    <mergeCell ref="D205:D207"/>
    <mergeCell ref="E205:E207"/>
    <mergeCell ref="A160:E160"/>
    <mergeCell ref="A166:D166"/>
    <mergeCell ref="A167:E167"/>
    <mergeCell ref="A175:E175"/>
    <mergeCell ref="C176:C178"/>
    <mergeCell ref="D176:D178"/>
    <mergeCell ref="E176:E178"/>
    <mergeCell ref="A131:E131"/>
    <mergeCell ref="A138:E138"/>
    <mergeCell ref="A146:E146"/>
    <mergeCell ref="C147:C149"/>
    <mergeCell ref="D147:D149"/>
    <mergeCell ref="E147:E149"/>
    <mergeCell ref="A102:E102"/>
    <mergeCell ref="A109:E109"/>
    <mergeCell ref="A117:E117"/>
    <mergeCell ref="C118:C120"/>
    <mergeCell ref="D118:D120"/>
    <mergeCell ref="E118:E120"/>
    <mergeCell ref="A73:E73"/>
    <mergeCell ref="A80:E80"/>
    <mergeCell ref="A88:E88"/>
    <mergeCell ref="C89:C91"/>
    <mergeCell ref="D89:D91"/>
    <mergeCell ref="E89:E91"/>
    <mergeCell ref="A1:E1"/>
    <mergeCell ref="C2:C4"/>
    <mergeCell ref="D2:D4"/>
    <mergeCell ref="E2:E4"/>
    <mergeCell ref="A15:E15"/>
    <mergeCell ref="A51:E51"/>
    <mergeCell ref="A59:E59"/>
    <mergeCell ref="C60:C62"/>
    <mergeCell ref="D60:D62"/>
    <mergeCell ref="E60:E62"/>
    <mergeCell ref="A22:E22"/>
    <mergeCell ref="A30:E30"/>
    <mergeCell ref="C31:C33"/>
    <mergeCell ref="D31:D33"/>
    <mergeCell ref="E31:E33"/>
    <mergeCell ref="A44:E4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5BB7-F4AE-4EF6-A718-A8BB35548BAF}">
  <dimension ref="A1:E608"/>
  <sheetViews>
    <sheetView workbookViewId="0">
      <selection activeCell="I8" sqref="I8"/>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-0.32241893485910911</v>
      </c>
      <c r="D8" s="21">
        <v>-0.11373437980085299</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355</v>
      </c>
      <c r="E11" s="17" t="s">
        <v>14</v>
      </c>
    </row>
    <row r="12" spans="1:5" x14ac:dyDescent="0.3">
      <c r="A12" s="19"/>
      <c r="B12" s="20" t="s">
        <v>15</v>
      </c>
      <c r="C12" s="21">
        <v>-5.1674265123890284E-2</v>
      </c>
      <c r="D12" s="21">
        <v>1.7847912467949811E-5</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4.5" customHeight="1" x14ac:dyDescent="0.3">
      <c r="A15" s="87" t="s">
        <v>25</v>
      </c>
      <c r="B15" s="87"/>
      <c r="C15" s="87"/>
      <c r="D15" s="87"/>
      <c r="E15" s="87"/>
    </row>
    <row r="16" spans="1:5" x14ac:dyDescent="0.3">
      <c r="A16" s="5" t="s">
        <v>26</v>
      </c>
    </row>
    <row r="17" spans="1:5" x14ac:dyDescent="0.3">
      <c r="A17" s="5" t="s">
        <v>49</v>
      </c>
    </row>
    <row r="18" spans="1:5" x14ac:dyDescent="0.3">
      <c r="A18" s="5" t="s">
        <v>686</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45440</v>
      </c>
      <c r="D24" s="25">
        <v>5.174284838950325E-2</v>
      </c>
      <c r="E24" s="32">
        <v>3</v>
      </c>
    </row>
    <row r="25" spans="1:5" x14ac:dyDescent="0.3">
      <c r="A25" s="31" t="s">
        <v>37</v>
      </c>
      <c r="B25" s="24">
        <v>43922</v>
      </c>
      <c r="C25" s="24">
        <v>45412</v>
      </c>
      <c r="D25" s="25">
        <v>5.2187914876270738E-2</v>
      </c>
      <c r="E25" s="32">
        <v>3</v>
      </c>
    </row>
    <row r="26" spans="1:5" x14ac:dyDescent="0.3">
      <c r="A26" s="23" t="s">
        <v>38</v>
      </c>
      <c r="B26" s="24">
        <v>43914</v>
      </c>
      <c r="C26" s="24">
        <v>45377</v>
      </c>
      <c r="D26" s="25">
        <v>5.2953913408029969E-2</v>
      </c>
      <c r="E26" s="32">
        <v>3</v>
      </c>
    </row>
    <row r="27" spans="1:5" x14ac:dyDescent="0.3">
      <c r="A27" s="23" t="s">
        <v>39</v>
      </c>
      <c r="B27" s="24">
        <v>43886</v>
      </c>
      <c r="C27" s="24">
        <v>45349</v>
      </c>
      <c r="D27" s="25">
        <v>7.3950692284479688E-2</v>
      </c>
      <c r="E27" s="32">
        <v>3</v>
      </c>
    </row>
    <row r="28" spans="1:5" x14ac:dyDescent="0.3">
      <c r="A28" s="23" t="s">
        <v>40</v>
      </c>
      <c r="B28" s="24">
        <v>43858</v>
      </c>
      <c r="C28" s="24">
        <v>45321</v>
      </c>
      <c r="D28" s="25">
        <v>7.4819443711424474E-2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672</v>
      </c>
      <c r="D36" s="27" t="s">
        <v>408</v>
      </c>
      <c r="E36" s="26" t="s">
        <v>14</v>
      </c>
    </row>
    <row r="37" spans="1:5" x14ac:dyDescent="0.3">
      <c r="A37" s="19"/>
      <c r="B37" s="20" t="s">
        <v>15</v>
      </c>
      <c r="C37" s="21">
        <v>-0.715269953748221</v>
      </c>
      <c r="D37" s="21">
        <v>-0.30509153057909022</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332</v>
      </c>
      <c r="E40" s="26" t="s">
        <v>14</v>
      </c>
    </row>
    <row r="41" spans="1:5" x14ac:dyDescent="0.3">
      <c r="A41" s="19"/>
      <c r="B41" s="20" t="s">
        <v>15</v>
      </c>
      <c r="C41" s="21">
        <v>-4.9309110445060478E-2</v>
      </c>
      <c r="D41" s="21">
        <v>-4.0056087495966564E-3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4.5" customHeight="1" x14ac:dyDescent="0.3">
      <c r="A44" s="87" t="s">
        <v>25</v>
      </c>
      <c r="B44" s="87"/>
      <c r="C44" s="87"/>
      <c r="D44" s="87"/>
      <c r="E44" s="87"/>
    </row>
    <row r="45" spans="1:5" x14ac:dyDescent="0.3">
      <c r="A45" s="5" t="s">
        <v>26</v>
      </c>
    </row>
    <row r="46" spans="1:5" x14ac:dyDescent="0.3">
      <c r="A46" s="5" t="s">
        <v>49</v>
      </c>
    </row>
    <row r="47" spans="1:5" x14ac:dyDescent="0.3">
      <c r="A47" s="5" t="s">
        <v>233</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43613</v>
      </c>
      <c r="C53" s="24">
        <v>45440</v>
      </c>
      <c r="D53" s="25">
        <v>0.11182404968689337</v>
      </c>
      <c r="E53" s="32">
        <v>3</v>
      </c>
    </row>
    <row r="54" spans="1:5" x14ac:dyDescent="0.3">
      <c r="A54" s="31" t="s">
        <v>37</v>
      </c>
      <c r="B54" s="24">
        <v>43585</v>
      </c>
      <c r="C54" s="24">
        <v>45412</v>
      </c>
      <c r="D54" s="25">
        <v>0.11211569842171677</v>
      </c>
      <c r="E54" s="32">
        <v>3</v>
      </c>
    </row>
    <row r="55" spans="1:5" x14ac:dyDescent="0.3">
      <c r="A55" s="39" t="s">
        <v>38</v>
      </c>
      <c r="B55" s="24">
        <v>43550</v>
      </c>
      <c r="C55" s="24">
        <v>45377</v>
      </c>
      <c r="D55" s="25">
        <v>0.11265913245760578</v>
      </c>
      <c r="E55" s="32">
        <v>3</v>
      </c>
    </row>
    <row r="56" spans="1:5" x14ac:dyDescent="0.3">
      <c r="A56" s="39" t="s">
        <v>39</v>
      </c>
      <c r="B56" s="24">
        <v>43522</v>
      </c>
      <c r="C56" s="24">
        <v>45349</v>
      </c>
      <c r="D56" s="25">
        <v>0.11304923812269857</v>
      </c>
      <c r="E56" s="32">
        <v>3</v>
      </c>
    </row>
    <row r="57" spans="1:5" x14ac:dyDescent="0.3">
      <c r="A57" s="39" t="s">
        <v>40</v>
      </c>
      <c r="B57" s="24">
        <v>43494</v>
      </c>
      <c r="C57" s="24">
        <v>45321</v>
      </c>
      <c r="D57" s="25">
        <v>0.11355156341023459</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-0.7321576232868181</v>
      </c>
      <c r="D66" s="21">
        <v>-0.31490262088524656</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229</v>
      </c>
      <c r="E69" s="17" t="s">
        <v>14</v>
      </c>
    </row>
    <row r="70" spans="1:5" x14ac:dyDescent="0.3">
      <c r="A70" s="19"/>
      <c r="B70" s="20" t="s">
        <v>15</v>
      </c>
      <c r="C70" s="21">
        <v>-6.4614040131087291E-2</v>
      </c>
      <c r="D70" s="21">
        <v>3.302549068455507E-3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5" customHeight="1" x14ac:dyDescent="0.3">
      <c r="A73" s="87" t="s">
        <v>25</v>
      </c>
      <c r="B73" s="87"/>
      <c r="C73" s="87"/>
      <c r="D73" s="87"/>
      <c r="E73" s="87"/>
    </row>
    <row r="74" spans="1:5" x14ac:dyDescent="0.3">
      <c r="A74" s="5" t="s">
        <v>26</v>
      </c>
    </row>
    <row r="75" spans="1:5" x14ac:dyDescent="0.3">
      <c r="A75" s="5" t="s">
        <v>49</v>
      </c>
    </row>
    <row r="76" spans="1:5" x14ac:dyDescent="0.3">
      <c r="A76" s="5" t="s">
        <v>522</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43613</v>
      </c>
      <c r="C82" s="24">
        <v>45440</v>
      </c>
      <c r="D82" s="25">
        <v>0.11173335917555506</v>
      </c>
      <c r="E82" s="32">
        <v>3</v>
      </c>
    </row>
    <row r="83" spans="1:5" x14ac:dyDescent="0.3">
      <c r="A83" s="31" t="s">
        <v>37</v>
      </c>
      <c r="B83" s="24">
        <v>43585</v>
      </c>
      <c r="C83" s="24">
        <v>45412</v>
      </c>
      <c r="D83" s="25">
        <v>0.11185438992897578</v>
      </c>
      <c r="E83" s="32">
        <v>3</v>
      </c>
    </row>
    <row r="84" spans="1:5" x14ac:dyDescent="0.3">
      <c r="A84" s="23" t="s">
        <v>38</v>
      </c>
      <c r="B84" s="24">
        <v>43550</v>
      </c>
      <c r="C84" s="24">
        <v>45377</v>
      </c>
      <c r="D84" s="25">
        <v>0.11209101863859849</v>
      </c>
      <c r="E84" s="32">
        <v>3</v>
      </c>
    </row>
    <row r="85" spans="1:5" x14ac:dyDescent="0.3">
      <c r="A85" s="23" t="s">
        <v>39</v>
      </c>
      <c r="B85" s="24">
        <v>43522</v>
      </c>
      <c r="C85" s="24">
        <v>45349</v>
      </c>
      <c r="D85" s="25">
        <v>0.11232377871217299</v>
      </c>
      <c r="E85" s="32">
        <v>3</v>
      </c>
    </row>
    <row r="86" spans="1:5" x14ac:dyDescent="0.3">
      <c r="A86" s="23" t="s">
        <v>40</v>
      </c>
      <c r="B86" s="24">
        <v>43494</v>
      </c>
      <c r="C86" s="24">
        <v>45321</v>
      </c>
      <c r="D86" s="25">
        <v>0.11261372270960161</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649</v>
      </c>
      <c r="D94" s="18" t="s">
        <v>65</v>
      </c>
      <c r="E94" s="17" t="s">
        <v>14</v>
      </c>
    </row>
    <row r="95" spans="1:5" x14ac:dyDescent="0.3">
      <c r="A95" s="19"/>
      <c r="B95" s="20" t="s">
        <v>15</v>
      </c>
      <c r="C95" s="21">
        <v>-0.71395200075120946</v>
      </c>
      <c r="D95" s="21">
        <v>-0.29981406778086173</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276</v>
      </c>
      <c r="E98" s="17" t="s">
        <v>14</v>
      </c>
    </row>
    <row r="99" spans="1:5" x14ac:dyDescent="0.3">
      <c r="A99" s="19"/>
      <c r="B99" s="20" t="s">
        <v>15</v>
      </c>
      <c r="C99" s="21">
        <v>-5.9119858462576613E-2</v>
      </c>
      <c r="D99" s="21">
        <v>-7.6104421485928553E-3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687</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43613</v>
      </c>
      <c r="C111" s="24">
        <v>45440</v>
      </c>
      <c r="D111" s="25">
        <v>0.10582902157606308</v>
      </c>
      <c r="E111" s="32">
        <v>3</v>
      </c>
    </row>
    <row r="112" spans="1:5" x14ac:dyDescent="0.3">
      <c r="A112" s="31" t="s">
        <v>37</v>
      </c>
      <c r="B112" s="24">
        <v>43585</v>
      </c>
      <c r="C112" s="24">
        <v>45412</v>
      </c>
      <c r="D112" s="25">
        <v>0.10594398538097065</v>
      </c>
      <c r="E112" s="32">
        <v>3</v>
      </c>
    </row>
    <row r="113" spans="1:5" x14ac:dyDescent="0.3">
      <c r="A113" s="23" t="s">
        <v>38</v>
      </c>
      <c r="B113" s="24">
        <v>43550</v>
      </c>
      <c r="C113" s="24">
        <v>45377</v>
      </c>
      <c r="D113" s="25">
        <v>0.10620696303729485</v>
      </c>
      <c r="E113" s="32">
        <v>3</v>
      </c>
    </row>
    <row r="114" spans="1:5" x14ac:dyDescent="0.3">
      <c r="A114" s="23" t="s">
        <v>39</v>
      </c>
      <c r="B114" s="24">
        <v>43522</v>
      </c>
      <c r="C114" s="24">
        <v>45349</v>
      </c>
      <c r="D114" s="25">
        <v>0.10637215636826915</v>
      </c>
      <c r="E114" s="32">
        <v>3</v>
      </c>
    </row>
    <row r="115" spans="1:5" x14ac:dyDescent="0.3">
      <c r="A115" s="23" t="s">
        <v>40</v>
      </c>
      <c r="B115" s="24">
        <v>43494</v>
      </c>
      <c r="C115" s="24">
        <v>45321</v>
      </c>
      <c r="D115" s="25">
        <v>0.10657491147796527</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688</v>
      </c>
      <c r="E123" s="17" t="s">
        <v>14</v>
      </c>
    </row>
    <row r="124" spans="1:5" x14ac:dyDescent="0.3">
      <c r="A124" s="19"/>
      <c r="B124" s="20" t="s">
        <v>15</v>
      </c>
      <c r="C124" s="21">
        <v>-0.70090045854399596</v>
      </c>
      <c r="D124" s="21">
        <v>-0.26234942952764706</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689</v>
      </c>
      <c r="E127" s="17" t="s">
        <v>14</v>
      </c>
    </row>
    <row r="128" spans="1:5" x14ac:dyDescent="0.3">
      <c r="A128" s="19"/>
      <c r="B128" s="20" t="s">
        <v>15</v>
      </c>
      <c r="C128" s="21">
        <v>-6.8563839878581501E-3</v>
      </c>
      <c r="D128" s="21">
        <v>2.8964666599186728E-2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5.25" customHeight="1" x14ac:dyDescent="0.3">
      <c r="A131" s="87" t="s">
        <v>25</v>
      </c>
      <c r="B131" s="87"/>
      <c r="C131" s="87"/>
      <c r="D131" s="87"/>
      <c r="E131" s="87"/>
    </row>
    <row r="132" spans="1:5" x14ac:dyDescent="0.3">
      <c r="A132" s="5" t="s">
        <v>26</v>
      </c>
    </row>
    <row r="133" spans="1:5" x14ac:dyDescent="0.3">
      <c r="A133" s="5" t="s">
        <v>85</v>
      </c>
    </row>
    <row r="134" spans="1:5" x14ac:dyDescent="0.3">
      <c r="A134" s="5" t="s">
        <v>114</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43606</v>
      </c>
      <c r="C140" s="24">
        <v>45440</v>
      </c>
      <c r="D140" s="25">
        <v>0.17072902103067794</v>
      </c>
      <c r="E140" s="32">
        <v>4</v>
      </c>
    </row>
    <row r="141" spans="1:5" x14ac:dyDescent="0.3">
      <c r="A141" s="31" t="s">
        <v>37</v>
      </c>
      <c r="B141" s="24">
        <v>43578</v>
      </c>
      <c r="C141" s="24">
        <v>45412</v>
      </c>
      <c r="D141" s="25">
        <v>0.17113392667712149</v>
      </c>
      <c r="E141" s="32">
        <v>4</v>
      </c>
    </row>
    <row r="142" spans="1:5" x14ac:dyDescent="0.3">
      <c r="A142" s="23" t="s">
        <v>38</v>
      </c>
      <c r="B142" s="24">
        <v>43536</v>
      </c>
      <c r="C142" s="24">
        <v>45370</v>
      </c>
      <c r="D142" s="25">
        <v>0.17211998861396163</v>
      </c>
      <c r="E142" s="32">
        <v>4</v>
      </c>
    </row>
    <row r="143" spans="1:5" x14ac:dyDescent="0.3">
      <c r="A143" s="23" t="s">
        <v>39</v>
      </c>
      <c r="B143" s="24">
        <v>43522</v>
      </c>
      <c r="C143" s="24">
        <v>45342</v>
      </c>
      <c r="D143" s="25">
        <v>0.17262361799981368</v>
      </c>
      <c r="E143" s="32">
        <v>4</v>
      </c>
    </row>
    <row r="144" spans="1:5" x14ac:dyDescent="0.3">
      <c r="A144" s="23" t="s">
        <v>40</v>
      </c>
      <c r="B144" s="24">
        <v>43494</v>
      </c>
      <c r="C144" s="24">
        <v>45314</v>
      </c>
      <c r="D144" s="25">
        <v>0.17254554434410865</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-0.73515727000555775</v>
      </c>
      <c r="D153" s="21">
        <v>-0.32369050076178174</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620</v>
      </c>
      <c r="E156" s="26" t="s">
        <v>14</v>
      </c>
    </row>
    <row r="157" spans="1:5" x14ac:dyDescent="0.3">
      <c r="A157" s="19"/>
      <c r="B157" s="20" t="s">
        <v>15</v>
      </c>
      <c r="C157" s="21">
        <v>-5.9780497198879678E-2</v>
      </c>
      <c r="D157" s="21">
        <v>-1.5814636336751731E-3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3.75" customHeight="1" x14ac:dyDescent="0.3">
      <c r="A160" s="87" t="s">
        <v>25</v>
      </c>
      <c r="B160" s="87"/>
      <c r="C160" s="87"/>
      <c r="D160" s="87"/>
      <c r="E160" s="87"/>
    </row>
    <row r="161" spans="1:5" x14ac:dyDescent="0.3">
      <c r="A161" s="5" t="s">
        <v>26</v>
      </c>
    </row>
    <row r="162" spans="1:5" x14ac:dyDescent="0.3">
      <c r="A162" s="5" t="s">
        <v>49</v>
      </c>
    </row>
    <row r="163" spans="1:5" x14ac:dyDescent="0.3">
      <c r="A163" s="5" t="s">
        <v>691</v>
      </c>
    </row>
    <row r="164" spans="1:5" x14ac:dyDescent="0.3">
      <c r="A164" s="5" t="s">
        <v>333</v>
      </c>
    </row>
    <row r="165" spans="1:5" x14ac:dyDescent="0.3">
      <c r="A165" s="5" t="s">
        <v>30</v>
      </c>
      <c r="B165" s="50"/>
      <c r="C165" s="50"/>
      <c r="D165" s="50"/>
      <c r="E165" s="50"/>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43613</v>
      </c>
      <c r="C169" s="24">
        <v>45440</v>
      </c>
      <c r="D169" s="25">
        <v>0.12231414516327695</v>
      </c>
      <c r="E169" s="32">
        <v>4</v>
      </c>
    </row>
    <row r="170" spans="1:5" x14ac:dyDescent="0.3">
      <c r="A170" s="31" t="s">
        <v>37</v>
      </c>
      <c r="B170" s="24">
        <v>43585</v>
      </c>
      <c r="C170" s="24">
        <v>45412</v>
      </c>
      <c r="D170" s="25">
        <v>0.12257705294974315</v>
      </c>
      <c r="E170" s="32">
        <v>4</v>
      </c>
    </row>
    <row r="171" spans="1:5" x14ac:dyDescent="0.3">
      <c r="A171" s="39" t="s">
        <v>38</v>
      </c>
      <c r="B171" s="24">
        <v>43550</v>
      </c>
      <c r="C171" s="24">
        <v>45377</v>
      </c>
      <c r="D171" s="25">
        <v>0.12296729827311649</v>
      </c>
      <c r="E171" s="32">
        <v>4</v>
      </c>
    </row>
    <row r="172" spans="1:5" x14ac:dyDescent="0.3">
      <c r="A172" s="39" t="s">
        <v>39</v>
      </c>
      <c r="B172" s="24">
        <v>43522</v>
      </c>
      <c r="C172" s="24">
        <v>45349</v>
      </c>
      <c r="D172" s="25">
        <v>0.12330287391924667</v>
      </c>
      <c r="E172" s="32">
        <v>4</v>
      </c>
    </row>
    <row r="173" spans="1:5" x14ac:dyDescent="0.3">
      <c r="A173" s="39" t="s">
        <v>40</v>
      </c>
      <c r="B173" s="24">
        <v>43494</v>
      </c>
      <c r="C173" s="24">
        <v>45321</v>
      </c>
      <c r="D173" s="25">
        <v>0.1238172539589151</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-0.2950081984114642</v>
      </c>
      <c r="D182" s="21">
        <v>-0.11259357082360311</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214</v>
      </c>
      <c r="E185" s="26" t="s">
        <v>14</v>
      </c>
    </row>
    <row r="186" spans="1:5" x14ac:dyDescent="0.3">
      <c r="A186" s="19"/>
      <c r="B186" s="20" t="s">
        <v>15</v>
      </c>
      <c r="C186" s="21">
        <v>-2.4988981992675741E-2</v>
      </c>
      <c r="D186" s="21">
        <v>3.5519424591068383E-3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6.75" customHeight="1" x14ac:dyDescent="0.3">
      <c r="A189" s="87" t="s">
        <v>25</v>
      </c>
      <c r="B189" s="87"/>
      <c r="C189" s="87"/>
      <c r="D189" s="87"/>
      <c r="E189" s="87"/>
    </row>
    <row r="190" spans="1:5" x14ac:dyDescent="0.3">
      <c r="A190" s="5" t="s">
        <v>26</v>
      </c>
    </row>
    <row r="191" spans="1:5" x14ac:dyDescent="0.3">
      <c r="A191" s="5" t="s">
        <v>49</v>
      </c>
    </row>
    <row r="192" spans="1:5" x14ac:dyDescent="0.3">
      <c r="A192" s="5" t="s">
        <v>692</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43977</v>
      </c>
      <c r="C198" s="24">
        <v>45440</v>
      </c>
      <c r="D198" s="25">
        <v>5.6732721932074598E-2</v>
      </c>
      <c r="E198" s="32">
        <v>3</v>
      </c>
    </row>
    <row r="199" spans="1:5" x14ac:dyDescent="0.3">
      <c r="A199" s="31" t="s">
        <v>37</v>
      </c>
      <c r="B199" s="24">
        <v>43949</v>
      </c>
      <c r="C199" s="24">
        <v>45412</v>
      </c>
      <c r="D199" s="25">
        <v>5.6609950083356689E-2</v>
      </c>
      <c r="E199" s="32">
        <v>3</v>
      </c>
    </row>
    <row r="200" spans="1:5" x14ac:dyDescent="0.3">
      <c r="A200" s="39" t="s">
        <v>38</v>
      </c>
      <c r="B200" s="24">
        <v>43914</v>
      </c>
      <c r="C200" s="24">
        <v>45377</v>
      </c>
      <c r="D200" s="25">
        <v>5.9419990605145495E-2</v>
      </c>
      <c r="E200" s="32">
        <v>3</v>
      </c>
    </row>
    <row r="201" spans="1:5" x14ac:dyDescent="0.3">
      <c r="A201" s="39" t="s">
        <v>39</v>
      </c>
      <c r="B201" s="24">
        <v>43886</v>
      </c>
      <c r="C201" s="24">
        <v>45349</v>
      </c>
      <c r="D201" s="25">
        <v>6.9656298869570463E-2</v>
      </c>
      <c r="E201" s="32">
        <v>3</v>
      </c>
    </row>
    <row r="202" spans="1:5" x14ac:dyDescent="0.3">
      <c r="A202" s="39" t="s">
        <v>40</v>
      </c>
      <c r="B202" s="24">
        <v>43858</v>
      </c>
      <c r="C202" s="24">
        <v>45321</v>
      </c>
      <c r="D202" s="25">
        <v>7.0871735619240012E-2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-0.36370804663649203</v>
      </c>
      <c r="D211" s="21">
        <v>-0.11958309787510923</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184</v>
      </c>
      <c r="E214" s="26" t="s">
        <v>14</v>
      </c>
    </row>
    <row r="215" spans="1:5" x14ac:dyDescent="0.3">
      <c r="A215" s="19"/>
      <c r="B215" s="20" t="s">
        <v>15</v>
      </c>
      <c r="C215" s="21">
        <v>-6.3116516137391554E-2</v>
      </c>
      <c r="D215" s="21">
        <v>-1.6969249106734585E-2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6" customHeight="1" x14ac:dyDescent="0.3">
      <c r="A218" s="87" t="s">
        <v>25</v>
      </c>
      <c r="B218" s="87"/>
      <c r="C218" s="87"/>
      <c r="D218" s="87"/>
      <c r="E218" s="87"/>
    </row>
    <row r="219" spans="1:5" x14ac:dyDescent="0.3">
      <c r="A219" s="5" t="s">
        <v>26</v>
      </c>
    </row>
    <row r="220" spans="1:5" x14ac:dyDescent="0.3">
      <c r="A220" s="5" t="s">
        <v>660</v>
      </c>
    </row>
    <row r="221" spans="1:5" x14ac:dyDescent="0.3">
      <c r="A221" s="5" t="s">
        <v>693</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43600</v>
      </c>
      <c r="C227" s="24">
        <v>45434</v>
      </c>
      <c r="D227" s="25">
        <v>4.9851700797900723E-2</v>
      </c>
      <c r="E227" s="32">
        <v>2</v>
      </c>
    </row>
    <row r="228" spans="1:5" x14ac:dyDescent="0.3">
      <c r="A228" s="31" t="s">
        <v>37</v>
      </c>
      <c r="B228" s="24">
        <v>43572</v>
      </c>
      <c r="C228" s="24">
        <v>45406</v>
      </c>
      <c r="D228" s="25">
        <v>4.9659648351851028E-2</v>
      </c>
      <c r="E228" s="32">
        <v>2</v>
      </c>
    </row>
    <row r="229" spans="1:5" x14ac:dyDescent="0.3">
      <c r="A229" s="39" t="s">
        <v>38</v>
      </c>
      <c r="B229" s="24">
        <v>43544</v>
      </c>
      <c r="C229" s="24">
        <v>45378</v>
      </c>
      <c r="D229" s="25">
        <v>4.9637061477319888E-2</v>
      </c>
      <c r="E229" s="32">
        <v>2</v>
      </c>
    </row>
    <row r="230" spans="1:5" x14ac:dyDescent="0.3">
      <c r="A230" s="39" t="s">
        <v>39</v>
      </c>
      <c r="B230" s="24">
        <v>43530</v>
      </c>
      <c r="C230" s="24">
        <v>45350</v>
      </c>
      <c r="D230" s="25">
        <v>4.9777456307113166E-2</v>
      </c>
      <c r="E230" s="32">
        <v>2</v>
      </c>
    </row>
    <row r="231" spans="1:5" x14ac:dyDescent="0.3">
      <c r="A231" s="39" t="s">
        <v>40</v>
      </c>
      <c r="B231" s="24">
        <v>43502</v>
      </c>
      <c r="C231" s="24">
        <v>45322</v>
      </c>
      <c r="D231" s="25">
        <v>4.980868496965446E-2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694</v>
      </c>
      <c r="E239" s="26" t="s">
        <v>14</v>
      </c>
    </row>
    <row r="240" spans="1:5" x14ac:dyDescent="0.3">
      <c r="A240" s="19"/>
      <c r="B240" s="20" t="s">
        <v>15</v>
      </c>
      <c r="C240" s="21">
        <v>-0.82247019175439029</v>
      </c>
      <c r="D240" s="21">
        <v>-0.37302307798572443</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424</v>
      </c>
      <c r="E243" s="26" t="s">
        <v>14</v>
      </c>
    </row>
    <row r="244" spans="1:5" x14ac:dyDescent="0.3">
      <c r="A244" s="19"/>
      <c r="B244" s="20" t="s">
        <v>15</v>
      </c>
      <c r="C244" s="21">
        <v>-2.8008458065466035E-2</v>
      </c>
      <c r="D244" s="21">
        <v>1.0729209756888292E-2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3.75" customHeight="1" x14ac:dyDescent="0.3">
      <c r="A247" s="87" t="s">
        <v>25</v>
      </c>
      <c r="B247" s="87"/>
      <c r="C247" s="87"/>
      <c r="D247" s="87"/>
      <c r="E247" s="87"/>
    </row>
    <row r="248" spans="1:5" x14ac:dyDescent="0.3">
      <c r="A248" s="5" t="s">
        <v>26</v>
      </c>
    </row>
    <row r="249" spans="1:5" x14ac:dyDescent="0.3">
      <c r="A249" s="5" t="s">
        <v>49</v>
      </c>
    </row>
    <row r="250" spans="1:5" x14ac:dyDescent="0.3">
      <c r="A250" s="5" t="s">
        <v>634</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43616</v>
      </c>
      <c r="C256" s="24">
        <v>45443</v>
      </c>
      <c r="D256" s="25">
        <v>0.14460094514425539</v>
      </c>
      <c r="E256" s="32">
        <v>4</v>
      </c>
    </row>
    <row r="257" spans="1:5" x14ac:dyDescent="0.3">
      <c r="A257" s="31" t="s">
        <v>37</v>
      </c>
      <c r="B257" s="24">
        <v>43581</v>
      </c>
      <c r="C257" s="24">
        <v>45408</v>
      </c>
      <c r="D257" s="25">
        <v>0.14478960725865886</v>
      </c>
      <c r="E257" s="32">
        <v>4</v>
      </c>
    </row>
    <row r="258" spans="1:5" x14ac:dyDescent="0.3">
      <c r="A258" s="39" t="s">
        <v>38</v>
      </c>
      <c r="B258" s="24">
        <v>43546</v>
      </c>
      <c r="C258" s="24">
        <v>45373</v>
      </c>
      <c r="D258" s="25">
        <v>0.14524232034809914</v>
      </c>
      <c r="E258" s="32">
        <v>4</v>
      </c>
    </row>
    <row r="259" spans="1:5" x14ac:dyDescent="0.3">
      <c r="A259" s="39" t="s">
        <v>39</v>
      </c>
      <c r="B259" s="24">
        <v>43518</v>
      </c>
      <c r="C259" s="24">
        <v>45345</v>
      </c>
      <c r="D259" s="25">
        <v>0.14557248613124912</v>
      </c>
      <c r="E259" s="32">
        <v>4</v>
      </c>
    </row>
    <row r="260" spans="1:5" x14ac:dyDescent="0.3">
      <c r="A260" s="39" t="s">
        <v>40</v>
      </c>
      <c r="B260" s="24">
        <v>43490</v>
      </c>
      <c r="C260" s="24">
        <v>45317</v>
      </c>
      <c r="D260" s="25">
        <v>0.14588139328337618</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-0.79341328651090948</v>
      </c>
      <c r="D269" s="21">
        <v>-0.27998648161062567</v>
      </c>
      <c r="E269" s="22"/>
    </row>
    <row r="270" spans="1:5" x14ac:dyDescent="0.3">
      <c r="A270" s="8" t="s">
        <v>16</v>
      </c>
      <c r="B270" s="16" t="s">
        <v>11</v>
      </c>
      <c r="C270" s="26" t="s">
        <v>108</v>
      </c>
      <c r="D270" s="26" t="s">
        <v>695</v>
      </c>
      <c r="E270" s="26" t="s">
        <v>14</v>
      </c>
    </row>
    <row r="271" spans="1:5" x14ac:dyDescent="0.3">
      <c r="A271" s="19"/>
      <c r="B271" s="20" t="s">
        <v>15</v>
      </c>
      <c r="C271" s="21">
        <v>-0.32728281718066421</v>
      </c>
      <c r="D271" s="21">
        <v>-2.5777551394446818E-2</v>
      </c>
      <c r="E271" s="22"/>
    </row>
    <row r="272" spans="1:5" x14ac:dyDescent="0.3">
      <c r="A272" s="8" t="s">
        <v>19</v>
      </c>
      <c r="B272" s="16" t="s">
        <v>11</v>
      </c>
      <c r="C272" s="26" t="s">
        <v>696</v>
      </c>
      <c r="D272" s="26" t="s">
        <v>697</v>
      </c>
      <c r="E272" s="26" t="s">
        <v>14</v>
      </c>
    </row>
    <row r="273" spans="1:5" x14ac:dyDescent="0.3">
      <c r="A273" s="19"/>
      <c r="B273" s="20" t="s">
        <v>15</v>
      </c>
      <c r="C273" s="21">
        <v>8.417072019681604E-2</v>
      </c>
      <c r="D273" s="21">
        <v>7.1945796820469976E-2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75" customHeight="1" x14ac:dyDescent="0.3">
      <c r="A276" s="87" t="s">
        <v>25</v>
      </c>
      <c r="B276" s="87"/>
      <c r="C276" s="87"/>
      <c r="D276" s="87"/>
      <c r="E276" s="87"/>
    </row>
    <row r="277" spans="1:5" x14ac:dyDescent="0.3">
      <c r="A277" s="5" t="s">
        <v>26</v>
      </c>
    </row>
    <row r="278" spans="1:5" x14ac:dyDescent="0.3">
      <c r="A278" s="5" t="s">
        <v>698</v>
      </c>
    </row>
    <row r="279" spans="1:5" x14ac:dyDescent="0.3">
      <c r="A279" s="5" t="s">
        <v>562</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43616</v>
      </c>
      <c r="C285" s="24">
        <v>45443</v>
      </c>
      <c r="D285" s="25">
        <v>0.16921961929795482</v>
      </c>
      <c r="E285" s="32">
        <v>4</v>
      </c>
    </row>
    <row r="286" spans="1:5" x14ac:dyDescent="0.3">
      <c r="A286" s="31" t="s">
        <v>37</v>
      </c>
      <c r="B286" s="24">
        <v>43585</v>
      </c>
      <c r="C286" s="24">
        <v>45412</v>
      </c>
      <c r="D286" s="25">
        <v>0.16987856584241059</v>
      </c>
      <c r="E286" s="32">
        <v>4</v>
      </c>
    </row>
    <row r="287" spans="1:5" x14ac:dyDescent="0.3">
      <c r="A287" s="39" t="s">
        <v>38</v>
      </c>
      <c r="B287" s="24">
        <v>43552</v>
      </c>
      <c r="C287" s="24">
        <v>45379</v>
      </c>
      <c r="D287" s="25">
        <v>0.17011750620391428</v>
      </c>
      <c r="E287" s="32">
        <v>4</v>
      </c>
    </row>
    <row r="288" spans="1:5" x14ac:dyDescent="0.3">
      <c r="A288" s="39" t="s">
        <v>39</v>
      </c>
      <c r="B288" s="24">
        <v>43524</v>
      </c>
      <c r="C288" s="24">
        <v>45351</v>
      </c>
      <c r="D288" s="25">
        <v>0.16999253126143196</v>
      </c>
      <c r="E288" s="32">
        <v>4</v>
      </c>
    </row>
    <row r="289" spans="1:5" x14ac:dyDescent="0.3">
      <c r="A289" s="39" t="s">
        <v>40</v>
      </c>
      <c r="B289" s="24">
        <v>43496</v>
      </c>
      <c r="C289" s="24">
        <v>45322</v>
      </c>
      <c r="D289" s="25">
        <v>0.1701706686852637</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-0.87206573682371724</v>
      </c>
      <c r="D298" s="21">
        <v>-0.32237266649501961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699</v>
      </c>
      <c r="E301" s="26" t="s">
        <v>14</v>
      </c>
    </row>
    <row r="302" spans="1:5" x14ac:dyDescent="0.3">
      <c r="A302" s="19"/>
      <c r="B302" s="20" t="s">
        <v>15</v>
      </c>
      <c r="C302" s="21">
        <v>1.057086743044211E-2</v>
      </c>
      <c r="D302" s="21">
        <v>1.3507299807111739E-2</v>
      </c>
      <c r="E302" s="22"/>
    </row>
    <row r="303" spans="1:5" x14ac:dyDescent="0.3">
      <c r="A303" s="8" t="s">
        <v>22</v>
      </c>
      <c r="B303" s="16" t="s">
        <v>11</v>
      </c>
      <c r="C303" s="26" t="s">
        <v>123</v>
      </c>
      <c r="D303" s="26" t="s">
        <v>700</v>
      </c>
      <c r="E303" s="26" t="s">
        <v>14</v>
      </c>
    </row>
    <row r="304" spans="1:5" x14ac:dyDescent="0.3">
      <c r="A304" s="19"/>
      <c r="B304" s="20" t="s">
        <v>15</v>
      </c>
      <c r="C304" s="21">
        <v>0.59567629485593065</v>
      </c>
      <c r="D304" s="21">
        <v>8.4564390099825637E-2</v>
      </c>
      <c r="E304" s="22"/>
    </row>
    <row r="305" spans="1:5" ht="34.5" customHeight="1" x14ac:dyDescent="0.3">
      <c r="A305" s="87" t="s">
        <v>25</v>
      </c>
      <c r="B305" s="87"/>
      <c r="C305" s="87"/>
      <c r="D305" s="87"/>
      <c r="E305" s="87"/>
    </row>
    <row r="306" spans="1:5" x14ac:dyDescent="0.3">
      <c r="A306" s="5" t="s">
        <v>26</v>
      </c>
    </row>
    <row r="307" spans="1:5" x14ac:dyDescent="0.3">
      <c r="A307" s="5" t="s">
        <v>85</v>
      </c>
    </row>
    <row r="308" spans="1:5" x14ac:dyDescent="0.3">
      <c r="A308" s="5" t="s">
        <v>125</v>
      </c>
    </row>
    <row r="309" spans="1:5" x14ac:dyDescent="0.3">
      <c r="A309" s="5" t="s">
        <v>701</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43616</v>
      </c>
      <c r="C314" s="24">
        <v>45443</v>
      </c>
      <c r="D314" s="25">
        <v>0.20648710083931671</v>
      </c>
      <c r="E314" s="32">
        <v>5</v>
      </c>
    </row>
    <row r="315" spans="1:5" x14ac:dyDescent="0.3">
      <c r="A315" s="31" t="s">
        <v>37</v>
      </c>
      <c r="B315" s="24">
        <v>43585</v>
      </c>
      <c r="C315" s="24">
        <v>45412</v>
      </c>
      <c r="D315" s="25">
        <v>0.20691222011895674</v>
      </c>
      <c r="E315" s="32">
        <v>5</v>
      </c>
    </row>
    <row r="316" spans="1:5" x14ac:dyDescent="0.3">
      <c r="A316" s="39" t="s">
        <v>38</v>
      </c>
      <c r="B316" s="24">
        <v>43552</v>
      </c>
      <c r="C316" s="24">
        <v>45379</v>
      </c>
      <c r="D316" s="25">
        <v>0.20677323579436852</v>
      </c>
      <c r="E316" s="32">
        <v>5</v>
      </c>
    </row>
    <row r="317" spans="1:5" x14ac:dyDescent="0.3">
      <c r="A317" s="39" t="s">
        <v>39</v>
      </c>
      <c r="B317" s="24">
        <v>43524</v>
      </c>
      <c r="C317" s="24">
        <v>45351</v>
      </c>
      <c r="D317" s="25">
        <v>0.20694588017293669</v>
      </c>
      <c r="E317" s="32">
        <v>5</v>
      </c>
    </row>
    <row r="318" spans="1:5" x14ac:dyDescent="0.3">
      <c r="A318" s="39" t="s">
        <v>40</v>
      </c>
      <c r="B318" s="24">
        <v>43496</v>
      </c>
      <c r="C318" s="24">
        <v>45322</v>
      </c>
      <c r="D318" s="25">
        <v>0.20728771396517698</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-0.2569267466364239</v>
      </c>
      <c r="D327" s="21">
        <v>-8.8067300583161923E-2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-1.2576635356317256E-3</v>
      </c>
      <c r="D331" s="21">
        <v>4.301182916509827E-3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4.5" customHeight="1" x14ac:dyDescent="0.3">
      <c r="A334" s="87" t="s">
        <v>25</v>
      </c>
      <c r="B334" s="87"/>
      <c r="C334" s="87"/>
      <c r="D334" s="87"/>
      <c r="E334" s="87"/>
    </row>
    <row r="335" spans="1:5" x14ac:dyDescent="0.3">
      <c r="A335" s="5" t="s">
        <v>26</v>
      </c>
    </row>
    <row r="336" spans="1:5" x14ac:dyDescent="0.3">
      <c r="A336" s="5" t="s">
        <v>138</v>
      </c>
    </row>
    <row r="337" spans="1:5" x14ac:dyDescent="0.3">
      <c r="A337" s="5" t="s">
        <v>531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43616</v>
      </c>
      <c r="C343" s="24">
        <v>45443</v>
      </c>
      <c r="D343" s="25">
        <v>2.6467615012579229E-2</v>
      </c>
      <c r="E343" s="32">
        <v>2</v>
      </c>
    </row>
    <row r="344" spans="1:5" x14ac:dyDescent="0.3">
      <c r="A344" s="31" t="s">
        <v>37</v>
      </c>
      <c r="B344" s="24">
        <v>43581</v>
      </c>
      <c r="C344" s="24">
        <v>45408</v>
      </c>
      <c r="D344" s="25">
        <v>2.6464418666285978E-2</v>
      </c>
      <c r="E344" s="32">
        <v>2</v>
      </c>
    </row>
    <row r="345" spans="1:5" x14ac:dyDescent="0.3">
      <c r="A345" s="39" t="s">
        <v>38</v>
      </c>
      <c r="B345" s="24">
        <v>43546</v>
      </c>
      <c r="C345" s="24">
        <v>45373</v>
      </c>
      <c r="D345" s="25">
        <v>2.6468424234083621E-2</v>
      </c>
      <c r="E345" s="32">
        <v>2</v>
      </c>
    </row>
    <row r="346" spans="1:5" x14ac:dyDescent="0.3">
      <c r="A346" s="39" t="s">
        <v>39</v>
      </c>
      <c r="B346" s="24">
        <v>43518</v>
      </c>
      <c r="C346" s="24">
        <v>45345</v>
      </c>
      <c r="D346" s="25">
        <v>2.6485642396722978E-2</v>
      </c>
      <c r="E346" s="32">
        <v>2</v>
      </c>
    </row>
    <row r="347" spans="1:5" x14ac:dyDescent="0.3">
      <c r="A347" s="39" t="s">
        <v>40</v>
      </c>
      <c r="B347" s="24">
        <v>43490</v>
      </c>
      <c r="C347" s="24">
        <v>45317</v>
      </c>
      <c r="D347" s="25">
        <v>2.6553591984893987E-2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644</v>
      </c>
      <c r="D355" s="27" t="s">
        <v>152</v>
      </c>
      <c r="E355" s="26" t="s">
        <v>14</v>
      </c>
    </row>
    <row r="356" spans="1:5" x14ac:dyDescent="0.3">
      <c r="A356" s="19"/>
      <c r="B356" s="20" t="s">
        <v>15</v>
      </c>
      <c r="C356" s="21">
        <v>-0.54528829918164434</v>
      </c>
      <c r="D356" s="21">
        <v>-0.17758902999811832</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8.9020102339909313E-2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25" customHeight="1" x14ac:dyDescent="0.3">
      <c r="A363" s="87" t="s">
        <v>25</v>
      </c>
      <c r="B363" s="87"/>
      <c r="C363" s="87"/>
      <c r="D363" s="87"/>
      <c r="E363" s="87"/>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45443</v>
      </c>
      <c r="D372" s="25">
        <v>0.16114739892203389</v>
      </c>
      <c r="E372" s="32">
        <v>4</v>
      </c>
    </row>
    <row r="373" spans="1:5" x14ac:dyDescent="0.3">
      <c r="A373" s="31" t="s">
        <v>37</v>
      </c>
      <c r="B373" s="24">
        <v>43910</v>
      </c>
      <c r="C373" s="24">
        <v>45412</v>
      </c>
      <c r="D373" s="25">
        <v>0.16219393035686747</v>
      </c>
      <c r="E373" s="32">
        <v>4</v>
      </c>
    </row>
    <row r="374" spans="1:5" x14ac:dyDescent="0.3">
      <c r="A374" s="39" t="s">
        <v>38</v>
      </c>
      <c r="B374" s="24">
        <v>43910</v>
      </c>
      <c r="C374" s="24">
        <v>45379</v>
      </c>
      <c r="D374" s="25">
        <v>0.16279683009740295</v>
      </c>
      <c r="E374" s="32">
        <v>4</v>
      </c>
    </row>
    <row r="375" spans="1:5" x14ac:dyDescent="0.3">
      <c r="A375" s="39" t="s">
        <v>39</v>
      </c>
      <c r="B375" s="24">
        <v>43910</v>
      </c>
      <c r="C375" s="24">
        <v>45351</v>
      </c>
      <c r="D375" s="25">
        <v>0.16369846057064918</v>
      </c>
      <c r="E375" s="32">
        <v>4</v>
      </c>
    </row>
    <row r="376" spans="1:5" x14ac:dyDescent="0.3">
      <c r="A376" s="39" t="s">
        <v>40</v>
      </c>
      <c r="B376" s="24">
        <v>43910</v>
      </c>
      <c r="C376" s="24">
        <v>45322</v>
      </c>
      <c r="D376" s="25">
        <v>0.16446521288441343</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703</v>
      </c>
      <c r="D384" s="27" t="s">
        <v>142</v>
      </c>
      <c r="E384" s="26" t="s">
        <v>14</v>
      </c>
    </row>
    <row r="385" spans="1:5" x14ac:dyDescent="0.3">
      <c r="A385" s="19"/>
      <c r="B385" s="20" t="s">
        <v>15</v>
      </c>
      <c r="C385" s="21">
        <v>-0.62770079206353291</v>
      </c>
      <c r="D385" s="21">
        <v>-0.2418065904459703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 customHeight="1" x14ac:dyDescent="0.3">
      <c r="A392" s="87" t="s">
        <v>25</v>
      </c>
      <c r="B392" s="87"/>
      <c r="C392" s="87"/>
      <c r="D392" s="87"/>
      <c r="E392" s="87"/>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43616</v>
      </c>
      <c r="C401" s="24">
        <v>45443</v>
      </c>
      <c r="D401" s="25">
        <v>8.2075040730984483E-2</v>
      </c>
      <c r="E401" s="32">
        <v>3</v>
      </c>
    </row>
    <row r="402" spans="1:5" x14ac:dyDescent="0.3">
      <c r="A402" s="31" t="s">
        <v>37</v>
      </c>
      <c r="B402" s="24">
        <v>43581</v>
      </c>
      <c r="C402" s="24">
        <v>45408</v>
      </c>
      <c r="D402" s="25">
        <v>8.2206582137682949E-2</v>
      </c>
      <c r="E402" s="32">
        <v>3</v>
      </c>
    </row>
    <row r="403" spans="1:5" x14ac:dyDescent="0.3">
      <c r="A403" s="39" t="s">
        <v>38</v>
      </c>
      <c r="B403" s="24">
        <v>43546</v>
      </c>
      <c r="C403" s="24">
        <v>45373</v>
      </c>
      <c r="D403" s="25">
        <v>8.2254045672447068E-2</v>
      </c>
      <c r="E403" s="32">
        <v>3</v>
      </c>
    </row>
    <row r="404" spans="1:5" x14ac:dyDescent="0.3">
      <c r="A404" s="39" t="s">
        <v>39</v>
      </c>
      <c r="B404" s="24">
        <v>43518</v>
      </c>
      <c r="C404" s="24">
        <v>45345</v>
      </c>
      <c r="D404" s="25">
        <v>8.2361069357198197E-2</v>
      </c>
      <c r="E404" s="32">
        <v>3</v>
      </c>
    </row>
    <row r="405" spans="1:5" x14ac:dyDescent="0.3">
      <c r="A405" s="39" t="s">
        <v>40</v>
      </c>
      <c r="B405" s="24">
        <v>43490</v>
      </c>
      <c r="C405" s="24">
        <v>45317</v>
      </c>
      <c r="D405" s="25">
        <v>8.2375455496842831E-2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-0.76529108894644993</v>
      </c>
      <c r="D414" s="21">
        <v>-0.35461263822048428</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577</v>
      </c>
      <c r="E417" s="26" t="s">
        <v>14</v>
      </c>
    </row>
    <row r="418" spans="1:5" x14ac:dyDescent="0.3">
      <c r="A418" s="19"/>
      <c r="B418" s="20" t="s">
        <v>15</v>
      </c>
      <c r="C418" s="21">
        <v>2.8613896613776113E-3</v>
      </c>
      <c r="D418" s="21">
        <v>2.8826011297404586E-2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5" customHeight="1" x14ac:dyDescent="0.3">
      <c r="A421" s="87" t="s">
        <v>25</v>
      </c>
      <c r="B421" s="87"/>
      <c r="C421" s="87"/>
      <c r="D421" s="87"/>
      <c r="E421" s="87"/>
    </row>
    <row r="422" spans="1:5" x14ac:dyDescent="0.3">
      <c r="A422" s="5" t="s">
        <v>26</v>
      </c>
    </row>
    <row r="423" spans="1:5" x14ac:dyDescent="0.3">
      <c r="A423" s="5" t="s">
        <v>49</v>
      </c>
    </row>
    <row r="424" spans="1:5" x14ac:dyDescent="0.3">
      <c r="A424" s="5" t="s">
        <v>262</v>
      </c>
    </row>
    <row r="425" spans="1:5" x14ac:dyDescent="0.3">
      <c r="A425" s="5" t="s">
        <v>333</v>
      </c>
    </row>
    <row r="426" spans="1:5" x14ac:dyDescent="0.3">
      <c r="A426" s="5" t="s">
        <v>51</v>
      </c>
      <c r="B426" s="50"/>
      <c r="C426" s="50"/>
      <c r="D426" s="50"/>
      <c r="E426" s="50"/>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43613</v>
      </c>
      <c r="C430" s="24">
        <v>45440</v>
      </c>
      <c r="D430" s="25">
        <v>0.14818726062838478</v>
      </c>
      <c r="E430" s="32">
        <v>4</v>
      </c>
    </row>
    <row r="431" spans="1:5" x14ac:dyDescent="0.3">
      <c r="A431" s="31" t="s">
        <v>37</v>
      </c>
      <c r="B431" s="24">
        <v>43585</v>
      </c>
      <c r="C431" s="24">
        <v>45412</v>
      </c>
      <c r="D431" s="25">
        <v>0.14848399816675603</v>
      </c>
      <c r="E431" s="32">
        <v>4</v>
      </c>
    </row>
    <row r="432" spans="1:5" x14ac:dyDescent="0.3">
      <c r="A432" s="39" t="s">
        <v>38</v>
      </c>
      <c r="B432" s="24">
        <v>43550</v>
      </c>
      <c r="C432" s="24">
        <v>45377</v>
      </c>
      <c r="D432" s="25">
        <v>0.14891192204571951</v>
      </c>
      <c r="E432" s="32">
        <v>4</v>
      </c>
    </row>
    <row r="433" spans="1:5" x14ac:dyDescent="0.3">
      <c r="A433" s="39" t="s">
        <v>39</v>
      </c>
      <c r="B433" s="24">
        <v>43522</v>
      </c>
      <c r="C433" s="24">
        <v>45349</v>
      </c>
      <c r="D433" s="25">
        <v>0.14924034009704992</v>
      </c>
      <c r="E433" s="32">
        <v>4</v>
      </c>
    </row>
    <row r="434" spans="1:5" x14ac:dyDescent="0.3">
      <c r="A434" s="39" t="s">
        <v>40</v>
      </c>
      <c r="B434" s="24">
        <v>43494</v>
      </c>
      <c r="C434" s="24">
        <v>45321</v>
      </c>
      <c r="D434" s="25">
        <v>0.14986345084712191</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-0.74782094680772726</v>
      </c>
      <c r="D443" s="21">
        <v>-0.337957865492164</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364</v>
      </c>
      <c r="E446" s="26" t="s">
        <v>14</v>
      </c>
    </row>
    <row r="447" spans="1:5" x14ac:dyDescent="0.3">
      <c r="A447" s="19"/>
      <c r="B447" s="20" t="s">
        <v>15</v>
      </c>
      <c r="C447" s="21">
        <v>8.6126128449832695E-3</v>
      </c>
      <c r="D447" s="21">
        <v>3.3125742443616213E-2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5.25" customHeight="1" x14ac:dyDescent="0.3">
      <c r="A450" s="87" t="s">
        <v>25</v>
      </c>
      <c r="B450" s="87"/>
      <c r="C450" s="87"/>
      <c r="D450" s="87"/>
      <c r="E450" s="87"/>
    </row>
    <row r="451" spans="1:5" x14ac:dyDescent="0.3">
      <c r="A451" s="5" t="s">
        <v>26</v>
      </c>
    </row>
    <row r="452" spans="1:5" x14ac:dyDescent="0.3">
      <c r="A452" s="5" t="s">
        <v>49</v>
      </c>
    </row>
    <row r="453" spans="1:5" x14ac:dyDescent="0.3">
      <c r="A453" s="5" t="s">
        <v>674</v>
      </c>
    </row>
    <row r="454" spans="1:5" x14ac:dyDescent="0.3">
      <c r="A454" s="5" t="s">
        <v>333</v>
      </c>
    </row>
    <row r="455" spans="1:5" x14ac:dyDescent="0.3">
      <c r="A455" s="5" t="s">
        <v>51</v>
      </c>
      <c r="B455" s="50"/>
      <c r="C455" s="50"/>
      <c r="D455" s="50"/>
      <c r="E455" s="50"/>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43613</v>
      </c>
      <c r="C459" s="24">
        <v>45440</v>
      </c>
      <c r="D459" s="25">
        <v>0.14107514769173982</v>
      </c>
      <c r="E459" s="32">
        <v>4</v>
      </c>
    </row>
    <row r="460" spans="1:5" x14ac:dyDescent="0.3">
      <c r="A460" s="31" t="s">
        <v>37</v>
      </c>
      <c r="B460" s="24">
        <v>43585</v>
      </c>
      <c r="C460" s="24">
        <v>45412</v>
      </c>
      <c r="D460" s="25">
        <v>0.14141073076918034</v>
      </c>
      <c r="E460" s="32">
        <v>4</v>
      </c>
    </row>
    <row r="461" spans="1:5" x14ac:dyDescent="0.3">
      <c r="A461" s="39" t="s">
        <v>38</v>
      </c>
      <c r="B461" s="24">
        <v>43550</v>
      </c>
      <c r="C461" s="24">
        <v>45377</v>
      </c>
      <c r="D461" s="25">
        <v>0.14178454972221866</v>
      </c>
      <c r="E461" s="32">
        <v>4</v>
      </c>
    </row>
    <row r="462" spans="1:5" x14ac:dyDescent="0.3">
      <c r="A462" s="39" t="s">
        <v>39</v>
      </c>
      <c r="B462" s="24">
        <v>43522</v>
      </c>
      <c r="C462" s="24">
        <v>45349</v>
      </c>
      <c r="D462" s="25">
        <v>0.14212957759739112</v>
      </c>
      <c r="E462" s="32">
        <v>4</v>
      </c>
    </row>
    <row r="463" spans="1:5" x14ac:dyDescent="0.3">
      <c r="A463" s="39" t="s">
        <v>40</v>
      </c>
      <c r="B463" s="24">
        <v>43494</v>
      </c>
      <c r="C463" s="24">
        <v>45321</v>
      </c>
      <c r="D463" s="25">
        <v>0.1427070289817948</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684</v>
      </c>
      <c r="D471" s="27" t="s">
        <v>615</v>
      </c>
      <c r="E471" s="26" t="s">
        <v>14</v>
      </c>
    </row>
    <row r="472" spans="1:5" x14ac:dyDescent="0.3">
      <c r="A472" s="19"/>
      <c r="B472" s="20" t="s">
        <v>15</v>
      </c>
      <c r="C472" s="21">
        <v>-0.51319377771461461</v>
      </c>
      <c r="D472" s="21">
        <v>-0.24244448293579379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280</v>
      </c>
      <c r="E475" s="26" t="s">
        <v>14</v>
      </c>
    </row>
    <row r="476" spans="1:5" x14ac:dyDescent="0.3">
      <c r="A476" s="19"/>
      <c r="B476" s="20" t="s">
        <v>15</v>
      </c>
      <c r="C476" s="21">
        <v>-6.9963279913071941E-2</v>
      </c>
      <c r="D476" s="21">
        <v>-2.0762854060519365E-2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5" customHeight="1" x14ac:dyDescent="0.3">
      <c r="A479" s="87" t="s">
        <v>25</v>
      </c>
      <c r="B479" s="87"/>
      <c r="C479" s="87"/>
      <c r="D479" s="87"/>
      <c r="E479" s="87"/>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43606</v>
      </c>
      <c r="C488" s="24">
        <v>45440</v>
      </c>
      <c r="D488" s="25">
        <v>7.9050677139531497E-2</v>
      </c>
      <c r="E488" s="32">
        <v>3</v>
      </c>
    </row>
    <row r="489" spans="1:5" x14ac:dyDescent="0.3">
      <c r="A489" s="31" t="s">
        <v>37</v>
      </c>
      <c r="B489" s="24">
        <v>43578</v>
      </c>
      <c r="C489" s="24">
        <v>45412</v>
      </c>
      <c r="D489" s="25">
        <v>7.9103417221114913E-2</v>
      </c>
      <c r="E489" s="32">
        <v>3</v>
      </c>
    </row>
    <row r="490" spans="1:5" x14ac:dyDescent="0.3">
      <c r="A490" s="39" t="s">
        <v>38</v>
      </c>
      <c r="B490" s="24">
        <v>43536</v>
      </c>
      <c r="C490" s="24">
        <v>45370</v>
      </c>
      <c r="D490" s="25">
        <v>7.9433535318024023E-2</v>
      </c>
      <c r="E490" s="32">
        <v>3</v>
      </c>
    </row>
    <row r="491" spans="1:5" x14ac:dyDescent="0.3">
      <c r="A491" s="39" t="s">
        <v>39</v>
      </c>
      <c r="B491" s="24">
        <v>43522</v>
      </c>
      <c r="C491" s="24">
        <v>45342</v>
      </c>
      <c r="D491" s="25">
        <v>7.9663125391700118E-2</v>
      </c>
      <c r="E491" s="32">
        <v>3</v>
      </c>
    </row>
    <row r="492" spans="1:5" x14ac:dyDescent="0.3">
      <c r="A492" s="39" t="s">
        <v>40</v>
      </c>
      <c r="B492" s="24">
        <v>43494</v>
      </c>
      <c r="C492" s="24">
        <v>45314</v>
      </c>
      <c r="D492" s="25">
        <v>7.9808552371320882E-2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-0.67423133866120688</v>
      </c>
      <c r="D501" s="21">
        <v>-0.21639919031181287</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-9.3045214869043047E-3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5.25"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43599</v>
      </c>
      <c r="C517" s="24">
        <v>45433</v>
      </c>
      <c r="D517" s="25">
        <v>0.10317965464285267</v>
      </c>
      <c r="E517" s="32">
        <v>3</v>
      </c>
    </row>
    <row r="518" spans="1:5" x14ac:dyDescent="0.3">
      <c r="A518" s="31" t="s">
        <v>37</v>
      </c>
      <c r="B518" s="24">
        <v>43571</v>
      </c>
      <c r="C518" s="24">
        <v>45405</v>
      </c>
      <c r="D518" s="25">
        <v>0.10364108559196644</v>
      </c>
      <c r="E518" s="32">
        <v>3</v>
      </c>
    </row>
    <row r="519" spans="1:5" x14ac:dyDescent="0.3">
      <c r="A519" s="39" t="s">
        <v>38</v>
      </c>
      <c r="B519" s="24">
        <v>43543</v>
      </c>
      <c r="C519" s="24">
        <v>45377</v>
      </c>
      <c r="D519" s="25">
        <v>0.10397859322159336</v>
      </c>
      <c r="E519" s="32">
        <v>3</v>
      </c>
    </row>
    <row r="520" spans="1:5" x14ac:dyDescent="0.3">
      <c r="A520" s="39" t="s">
        <v>39</v>
      </c>
      <c r="B520" s="24">
        <v>43529</v>
      </c>
      <c r="C520" s="24">
        <v>45349</v>
      </c>
      <c r="D520" s="25">
        <v>0.10431295279438568</v>
      </c>
      <c r="E520" s="32">
        <v>3</v>
      </c>
    </row>
    <row r="521" spans="1:5" x14ac:dyDescent="0.3">
      <c r="A521" s="39" t="s">
        <v>40</v>
      </c>
      <c r="B521" s="24">
        <v>43501</v>
      </c>
      <c r="C521" s="24">
        <v>45321</v>
      </c>
      <c r="D521" s="25">
        <v>0.10446628631517504</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-0.69430765824527996</v>
      </c>
      <c r="D530" s="21">
        <v>-0.33438060038118655</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620</v>
      </c>
      <c r="E533" s="26" t="s">
        <v>14</v>
      </c>
    </row>
    <row r="534" spans="1:5" x14ac:dyDescent="0.3">
      <c r="A534" s="19"/>
      <c r="B534" s="20" t="s">
        <v>15</v>
      </c>
      <c r="C534" s="21">
        <v>-3.0201571574991481E-2</v>
      </c>
      <c r="D534" s="21">
        <v>-2.4919622627378457E-3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5.25" customHeight="1" x14ac:dyDescent="0.3">
      <c r="A537" s="87" t="s">
        <v>25</v>
      </c>
      <c r="B537" s="87"/>
      <c r="C537" s="87"/>
      <c r="D537" s="87"/>
      <c r="E537" s="87"/>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43613</v>
      </c>
      <c r="C546" s="24">
        <v>45440</v>
      </c>
      <c r="D546" s="25">
        <v>9.849270646298082E-2</v>
      </c>
      <c r="E546" s="32">
        <v>3</v>
      </c>
    </row>
    <row r="547" spans="1:5" x14ac:dyDescent="0.3">
      <c r="A547" s="31" t="s">
        <v>37</v>
      </c>
      <c r="B547" s="24">
        <v>43585</v>
      </c>
      <c r="C547" s="24">
        <v>45412</v>
      </c>
      <c r="D547" s="25">
        <v>9.8592380645882244E-2</v>
      </c>
      <c r="E547" s="32">
        <v>3</v>
      </c>
    </row>
    <row r="548" spans="1:5" x14ac:dyDescent="0.3">
      <c r="A548" s="39" t="s">
        <v>38</v>
      </c>
      <c r="B548" s="24">
        <v>43550</v>
      </c>
      <c r="C548" s="24">
        <v>45377</v>
      </c>
      <c r="D548" s="25">
        <v>9.8846180687077234E-2</v>
      </c>
      <c r="E548" s="32">
        <v>3</v>
      </c>
    </row>
    <row r="549" spans="1:5" x14ac:dyDescent="0.3">
      <c r="A549" s="39" t="s">
        <v>39</v>
      </c>
      <c r="B549" s="24">
        <v>43522</v>
      </c>
      <c r="C549" s="24">
        <v>45349</v>
      </c>
      <c r="D549" s="25">
        <v>9.9025180096047313E-2</v>
      </c>
      <c r="E549" s="32">
        <v>3</v>
      </c>
    </row>
    <row r="550" spans="1:5" x14ac:dyDescent="0.3">
      <c r="A550" s="39" t="s">
        <v>40</v>
      </c>
      <c r="B550" s="24">
        <v>43494</v>
      </c>
      <c r="C550" s="24">
        <v>45321</v>
      </c>
      <c r="D550" s="25">
        <v>9.9151342243310805E-2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-0.71349128435840536</v>
      </c>
      <c r="D559" s="21">
        <v>-0.30639532837420236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254</v>
      </c>
      <c r="E562" s="26" t="s">
        <v>14</v>
      </c>
    </row>
    <row r="563" spans="1:5" x14ac:dyDescent="0.3">
      <c r="A563" s="19"/>
      <c r="B563" s="20" t="s">
        <v>15</v>
      </c>
      <c r="C563" s="21">
        <v>-5.1917009868154174E-2</v>
      </c>
      <c r="D563" s="21">
        <v>2.4413104805054431E-4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5" customHeight="1" x14ac:dyDescent="0.3">
      <c r="A566" s="87" t="s">
        <v>25</v>
      </c>
      <c r="B566" s="87"/>
      <c r="C566" s="87"/>
      <c r="D566" s="87"/>
      <c r="E566" s="87"/>
    </row>
    <row r="567" spans="1:5" x14ac:dyDescent="0.3">
      <c r="A567" s="5" t="s">
        <v>26</v>
      </c>
    </row>
    <row r="568" spans="1:5" x14ac:dyDescent="0.3">
      <c r="A568" s="5" t="s">
        <v>49</v>
      </c>
    </row>
    <row r="569" spans="1:5" x14ac:dyDescent="0.3">
      <c r="A569" s="5" t="s">
        <v>650</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43613</v>
      </c>
      <c r="C575" s="24">
        <v>45440</v>
      </c>
      <c r="D575" s="25">
        <v>0.11899984927622918</v>
      </c>
      <c r="E575" s="32">
        <v>3</v>
      </c>
    </row>
    <row r="576" spans="1:5" x14ac:dyDescent="0.3">
      <c r="A576" s="31" t="s">
        <v>37</v>
      </c>
      <c r="B576" s="24">
        <v>43585</v>
      </c>
      <c r="C576" s="24">
        <v>45412</v>
      </c>
      <c r="D576" s="25">
        <v>0.11912966767485494</v>
      </c>
      <c r="E576" s="32">
        <v>3</v>
      </c>
    </row>
    <row r="577" spans="1:5" x14ac:dyDescent="0.3">
      <c r="A577" s="39" t="s">
        <v>38</v>
      </c>
      <c r="B577" s="24">
        <v>43550</v>
      </c>
      <c r="C577" s="24">
        <v>45377</v>
      </c>
      <c r="D577" s="25">
        <v>0.11936733481387833</v>
      </c>
      <c r="E577" s="32">
        <v>3</v>
      </c>
    </row>
    <row r="578" spans="1:5" x14ac:dyDescent="0.3">
      <c r="A578" s="39" t="s">
        <v>39</v>
      </c>
      <c r="B578" s="24">
        <v>43522</v>
      </c>
      <c r="C578" s="24">
        <v>45349</v>
      </c>
      <c r="D578" s="25">
        <v>0.11957937419109452</v>
      </c>
      <c r="E578" s="32">
        <v>3</v>
      </c>
    </row>
    <row r="579" spans="1:5" x14ac:dyDescent="0.3">
      <c r="A579" s="39" t="s">
        <v>40</v>
      </c>
      <c r="B579" s="24">
        <v>43494</v>
      </c>
      <c r="C579" s="24">
        <v>45321</v>
      </c>
      <c r="D579" s="25">
        <v>0.1199506272989856</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-0.67910492311645765</v>
      </c>
      <c r="D588" s="21">
        <v>-0.27763453544544758</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707</v>
      </c>
      <c r="E591" s="26" t="s">
        <v>14</v>
      </c>
    </row>
    <row r="592" spans="1:5" x14ac:dyDescent="0.3">
      <c r="A592" s="19"/>
      <c r="B592" s="20" t="s">
        <v>15</v>
      </c>
      <c r="C592" s="21">
        <v>-5.59393348407764E-2</v>
      </c>
      <c r="D592" s="21">
        <v>-2.6154899722611313E-3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5.25" customHeight="1" x14ac:dyDescent="0.3">
      <c r="A595" s="87" t="s">
        <v>25</v>
      </c>
      <c r="B595" s="87"/>
      <c r="C595" s="87"/>
      <c r="D595" s="87"/>
      <c r="E595" s="87"/>
    </row>
    <row r="596" spans="1:5" x14ac:dyDescent="0.3">
      <c r="A596" s="5" t="s">
        <v>26</v>
      </c>
    </row>
    <row r="597" spans="1:5" x14ac:dyDescent="0.3">
      <c r="A597" s="5" t="s">
        <v>49</v>
      </c>
    </row>
    <row r="598" spans="1:5" x14ac:dyDescent="0.3">
      <c r="A598" s="5" t="s">
        <v>516</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43613</v>
      </c>
      <c r="C604" s="24">
        <v>45440</v>
      </c>
      <c r="D604" s="25">
        <v>9.9553409940941209E-2</v>
      </c>
      <c r="E604" s="32">
        <v>3</v>
      </c>
    </row>
    <row r="605" spans="1:5" x14ac:dyDescent="0.3">
      <c r="A605" s="31" t="s">
        <v>37</v>
      </c>
      <c r="B605" s="24">
        <v>43585</v>
      </c>
      <c r="C605" s="24">
        <v>45412</v>
      </c>
      <c r="D605" s="25">
        <v>9.9678155758183368E-2</v>
      </c>
      <c r="E605" s="32">
        <v>3</v>
      </c>
    </row>
    <row r="606" spans="1:5" x14ac:dyDescent="0.3">
      <c r="A606" s="39" t="s">
        <v>38</v>
      </c>
      <c r="B606" s="24">
        <v>43550</v>
      </c>
      <c r="C606" s="24">
        <v>45377</v>
      </c>
      <c r="D606" s="25">
        <v>9.979783254661985E-2</v>
      </c>
      <c r="E606" s="32">
        <v>3</v>
      </c>
    </row>
    <row r="607" spans="1:5" x14ac:dyDescent="0.3">
      <c r="A607" s="39" t="s">
        <v>39</v>
      </c>
      <c r="B607" s="24">
        <v>43522</v>
      </c>
      <c r="C607" s="24">
        <v>45349</v>
      </c>
      <c r="D607" s="25">
        <v>9.9911515924901939E-2</v>
      </c>
      <c r="E607" s="32">
        <v>3</v>
      </c>
    </row>
    <row r="608" spans="1:5" x14ac:dyDescent="0.3">
      <c r="A608" s="39" t="s">
        <v>40</v>
      </c>
      <c r="B608" s="24">
        <v>43494</v>
      </c>
      <c r="C608" s="24">
        <v>45321</v>
      </c>
      <c r="D608" s="25">
        <v>0.10007763962828238</v>
      </c>
      <c r="E608" s="32">
        <v>3</v>
      </c>
    </row>
  </sheetData>
  <mergeCells count="147">
    <mergeCell ref="A1:E1"/>
    <mergeCell ref="C2:C4"/>
    <mergeCell ref="D2:D4"/>
    <mergeCell ref="E2:E4"/>
    <mergeCell ref="A15:E15"/>
    <mergeCell ref="A51:E51"/>
    <mergeCell ref="A59:E59"/>
    <mergeCell ref="C60:C62"/>
    <mergeCell ref="D60:D62"/>
    <mergeCell ref="E60:E62"/>
    <mergeCell ref="A22:E22"/>
    <mergeCell ref="A30:E30"/>
    <mergeCell ref="C31:C33"/>
    <mergeCell ref="D31:D33"/>
    <mergeCell ref="E31:E33"/>
    <mergeCell ref="A44:E44"/>
    <mergeCell ref="A102:E102"/>
    <mergeCell ref="A109:E109"/>
    <mergeCell ref="A117:E117"/>
    <mergeCell ref="C118:C120"/>
    <mergeCell ref="D118:D120"/>
    <mergeCell ref="E118:E120"/>
    <mergeCell ref="A73:E73"/>
    <mergeCell ref="A80:E80"/>
    <mergeCell ref="A88:E88"/>
    <mergeCell ref="C89:C91"/>
    <mergeCell ref="D89:D91"/>
    <mergeCell ref="E89:E91"/>
    <mergeCell ref="A160:E160"/>
    <mergeCell ref="A167:E167"/>
    <mergeCell ref="A175:E175"/>
    <mergeCell ref="C176:C178"/>
    <mergeCell ref="D176:D178"/>
    <mergeCell ref="E176:E178"/>
    <mergeCell ref="A131:E131"/>
    <mergeCell ref="A138:E138"/>
    <mergeCell ref="A146:E146"/>
    <mergeCell ref="C147:C149"/>
    <mergeCell ref="D147:D149"/>
    <mergeCell ref="E147:E149"/>
    <mergeCell ref="A218:E218"/>
    <mergeCell ref="A225:E225"/>
    <mergeCell ref="A233:E233"/>
    <mergeCell ref="C234:C236"/>
    <mergeCell ref="D234:D236"/>
    <mergeCell ref="E234:E236"/>
    <mergeCell ref="A224:E224"/>
    <mergeCell ref="A189:E189"/>
    <mergeCell ref="A196:E196"/>
    <mergeCell ref="A204:E204"/>
    <mergeCell ref="C205:C207"/>
    <mergeCell ref="D205:D207"/>
    <mergeCell ref="E205:E207"/>
    <mergeCell ref="A276:E276"/>
    <mergeCell ref="A283:E283"/>
    <mergeCell ref="A291:E291"/>
    <mergeCell ref="C292:C294"/>
    <mergeCell ref="D292:D294"/>
    <mergeCell ref="E292:E294"/>
    <mergeCell ref="A282:E282"/>
    <mergeCell ref="A247:E247"/>
    <mergeCell ref="A254:E254"/>
    <mergeCell ref="A262:E262"/>
    <mergeCell ref="C263:C265"/>
    <mergeCell ref="D263:D265"/>
    <mergeCell ref="E263:E265"/>
    <mergeCell ref="A253:E253"/>
    <mergeCell ref="A334:E334"/>
    <mergeCell ref="A341:E341"/>
    <mergeCell ref="A349:E349"/>
    <mergeCell ref="C350:C352"/>
    <mergeCell ref="D350:D352"/>
    <mergeCell ref="E350:E352"/>
    <mergeCell ref="A340:E340"/>
    <mergeCell ref="A305:E305"/>
    <mergeCell ref="A312:E312"/>
    <mergeCell ref="A320:E320"/>
    <mergeCell ref="C321:C323"/>
    <mergeCell ref="D321:D323"/>
    <mergeCell ref="E321:E323"/>
    <mergeCell ref="A311:E311"/>
    <mergeCell ref="A392:E392"/>
    <mergeCell ref="A399:E399"/>
    <mergeCell ref="A407:E407"/>
    <mergeCell ref="C408:C410"/>
    <mergeCell ref="D408:D410"/>
    <mergeCell ref="E408:E410"/>
    <mergeCell ref="A398:E398"/>
    <mergeCell ref="A363:E363"/>
    <mergeCell ref="A370:E370"/>
    <mergeCell ref="A378:E378"/>
    <mergeCell ref="C379:C381"/>
    <mergeCell ref="D379:D381"/>
    <mergeCell ref="E379:E381"/>
    <mergeCell ref="A369:E369"/>
    <mergeCell ref="A450:E450"/>
    <mergeCell ref="A457:E457"/>
    <mergeCell ref="A465:E465"/>
    <mergeCell ref="C466:C468"/>
    <mergeCell ref="D466:D468"/>
    <mergeCell ref="E466:E468"/>
    <mergeCell ref="A456:E456"/>
    <mergeCell ref="A421:E421"/>
    <mergeCell ref="A428:E428"/>
    <mergeCell ref="A436:E436"/>
    <mergeCell ref="C437:C439"/>
    <mergeCell ref="D437:D439"/>
    <mergeCell ref="E437:E439"/>
    <mergeCell ref="A427:E427"/>
    <mergeCell ref="A508:E508"/>
    <mergeCell ref="A515:E515"/>
    <mergeCell ref="A523:E523"/>
    <mergeCell ref="C524:C526"/>
    <mergeCell ref="D524:D526"/>
    <mergeCell ref="E524:E526"/>
    <mergeCell ref="A514:E514"/>
    <mergeCell ref="A479:E479"/>
    <mergeCell ref="A486:E486"/>
    <mergeCell ref="A494:E494"/>
    <mergeCell ref="C495:C497"/>
    <mergeCell ref="D495:D497"/>
    <mergeCell ref="E495:E497"/>
    <mergeCell ref="A485:E485"/>
    <mergeCell ref="A601:E601"/>
    <mergeCell ref="A595:E595"/>
    <mergeCell ref="A602:E602"/>
    <mergeCell ref="A21:E21"/>
    <mergeCell ref="A50:E50"/>
    <mergeCell ref="A79:E79"/>
    <mergeCell ref="A108:E108"/>
    <mergeCell ref="A137:E137"/>
    <mergeCell ref="A166:E166"/>
    <mergeCell ref="A195:E195"/>
    <mergeCell ref="A566:E566"/>
    <mergeCell ref="A573:E573"/>
    <mergeCell ref="A581:E581"/>
    <mergeCell ref="C582:C584"/>
    <mergeCell ref="D582:D584"/>
    <mergeCell ref="E582:E584"/>
    <mergeCell ref="A572:E572"/>
    <mergeCell ref="A537:E537"/>
    <mergeCell ref="A544:E544"/>
    <mergeCell ref="A552:E552"/>
    <mergeCell ref="C553:C555"/>
    <mergeCell ref="D553:D555"/>
    <mergeCell ref="E553:E555"/>
    <mergeCell ref="A543:E54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1966-9BCF-4741-B349-75B6682905C8}">
  <dimension ref="A1:E608"/>
  <sheetViews>
    <sheetView workbookViewId="0">
      <selection activeCell="A137" sqref="A137:E137"/>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637</v>
      </c>
      <c r="E7" s="17" t="s">
        <v>14</v>
      </c>
    </row>
    <row r="8" spans="1:5" x14ac:dyDescent="0.3">
      <c r="A8" s="19"/>
      <c r="B8" s="20" t="s">
        <v>15</v>
      </c>
      <c r="C8" s="21">
        <v>-0.32228049976316708</v>
      </c>
      <c r="D8" s="21">
        <v>-0.11371161295294596</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223</v>
      </c>
      <c r="E11" s="17" t="s">
        <v>14</v>
      </c>
    </row>
    <row r="12" spans="1:5" x14ac:dyDescent="0.3">
      <c r="A12" s="19"/>
      <c r="B12" s="20" t="s">
        <v>15</v>
      </c>
      <c r="C12" s="21">
        <v>-5.1674265123890284E-2</v>
      </c>
      <c r="D12" s="21">
        <v>-6.7266192401072011E-4</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25" customHeight="1" x14ac:dyDescent="0.3">
      <c r="A15" s="87" t="s">
        <v>25</v>
      </c>
      <c r="B15" s="87"/>
      <c r="C15" s="87"/>
      <c r="D15" s="87"/>
      <c r="E15" s="87"/>
    </row>
    <row r="16" spans="1:5" x14ac:dyDescent="0.3">
      <c r="A16" s="5" t="s">
        <v>26</v>
      </c>
    </row>
    <row r="17" spans="1:5" x14ac:dyDescent="0.3">
      <c r="A17" s="5" t="s">
        <v>49</v>
      </c>
    </row>
    <row r="18" spans="1:5" x14ac:dyDescent="0.3">
      <c r="A18" s="5" t="s">
        <v>266</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45468</v>
      </c>
      <c r="D24" s="25">
        <v>5.1400426676060103E-2</v>
      </c>
      <c r="E24" s="32">
        <v>3</v>
      </c>
    </row>
    <row r="25" spans="1:5" x14ac:dyDescent="0.3">
      <c r="A25" s="31" t="s">
        <v>37</v>
      </c>
      <c r="B25" s="24">
        <v>43922</v>
      </c>
      <c r="C25" s="24">
        <v>45440</v>
      </c>
      <c r="D25" s="25">
        <v>5.174284838950325E-2</v>
      </c>
      <c r="E25" s="32">
        <v>3</v>
      </c>
    </row>
    <row r="26" spans="1:5" x14ac:dyDescent="0.3">
      <c r="A26" s="23" t="s">
        <v>38</v>
      </c>
      <c r="B26" s="24">
        <v>43922</v>
      </c>
      <c r="C26" s="24">
        <v>45412</v>
      </c>
      <c r="D26" s="25">
        <v>5.2187914876270738E-2</v>
      </c>
      <c r="E26" s="32">
        <v>3</v>
      </c>
    </row>
    <row r="27" spans="1:5" x14ac:dyDescent="0.3">
      <c r="A27" s="23" t="s">
        <v>39</v>
      </c>
      <c r="B27" s="24">
        <v>43914</v>
      </c>
      <c r="C27" s="24">
        <v>45377</v>
      </c>
      <c r="D27" s="25">
        <v>5.2953913408029969E-2</v>
      </c>
      <c r="E27" s="32">
        <v>3</v>
      </c>
    </row>
    <row r="28" spans="1:5" x14ac:dyDescent="0.3">
      <c r="A28" s="23" t="s">
        <v>40</v>
      </c>
      <c r="B28" s="24">
        <v>43886</v>
      </c>
      <c r="C28" s="24">
        <v>45349</v>
      </c>
      <c r="D28" s="25">
        <v>7.3950692284479688E-2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708</v>
      </c>
      <c r="D36" s="18" t="s">
        <v>408</v>
      </c>
      <c r="E36" s="17" t="s">
        <v>14</v>
      </c>
    </row>
    <row r="37" spans="1:5" x14ac:dyDescent="0.3">
      <c r="A37" s="19"/>
      <c r="B37" s="20" t="s">
        <v>15</v>
      </c>
      <c r="C37" s="21">
        <v>-0.71552306095154838</v>
      </c>
      <c r="D37" s="21">
        <v>-0.30512862995179846</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156</v>
      </c>
      <c r="E40" s="17" t="s">
        <v>14</v>
      </c>
    </row>
    <row r="41" spans="1:5" x14ac:dyDescent="0.3">
      <c r="A41" s="19"/>
      <c r="B41" s="20" t="s">
        <v>15</v>
      </c>
      <c r="C41" s="21">
        <v>-4.9309110445060478E-2</v>
      </c>
      <c r="D41" s="21">
        <v>-4.90088101901065E-3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5" customHeight="1" x14ac:dyDescent="0.3">
      <c r="A44" s="87" t="s">
        <v>25</v>
      </c>
      <c r="B44" s="87"/>
      <c r="C44" s="87"/>
      <c r="D44" s="87"/>
      <c r="E44" s="87"/>
    </row>
    <row r="45" spans="1:5" x14ac:dyDescent="0.3">
      <c r="A45" s="5" t="s">
        <v>26</v>
      </c>
    </row>
    <row r="46" spans="1:5" x14ac:dyDescent="0.3">
      <c r="A46" s="5" t="s">
        <v>49</v>
      </c>
    </row>
    <row r="47" spans="1:5" x14ac:dyDescent="0.3">
      <c r="A47" s="5" t="s">
        <v>278</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43641</v>
      </c>
      <c r="C53" s="24">
        <v>45468</v>
      </c>
      <c r="D53" s="25">
        <v>0.11155767627855492</v>
      </c>
      <c r="E53" s="32">
        <v>3</v>
      </c>
    </row>
    <row r="54" spans="1:5" x14ac:dyDescent="0.3">
      <c r="A54" s="31" t="s">
        <v>37</v>
      </c>
      <c r="B54" s="24">
        <v>43613</v>
      </c>
      <c r="C54" s="24">
        <v>45440</v>
      </c>
      <c r="D54" s="25">
        <v>0.11182404968689337</v>
      </c>
      <c r="E54" s="32">
        <v>3</v>
      </c>
    </row>
    <row r="55" spans="1:5" x14ac:dyDescent="0.3">
      <c r="A55" s="23" t="s">
        <v>38</v>
      </c>
      <c r="B55" s="24">
        <v>43585</v>
      </c>
      <c r="C55" s="24">
        <v>45412</v>
      </c>
      <c r="D55" s="25">
        <v>0.11211569842171677</v>
      </c>
      <c r="E55" s="32">
        <v>3</v>
      </c>
    </row>
    <row r="56" spans="1:5" x14ac:dyDescent="0.3">
      <c r="A56" s="23" t="s">
        <v>39</v>
      </c>
      <c r="B56" s="24">
        <v>43550</v>
      </c>
      <c r="C56" s="24">
        <v>45377</v>
      </c>
      <c r="D56" s="25">
        <v>0.11265913245760578</v>
      </c>
      <c r="E56" s="32">
        <v>3</v>
      </c>
    </row>
    <row r="57" spans="1:5" x14ac:dyDescent="0.3">
      <c r="A57" s="23" t="s">
        <v>40</v>
      </c>
      <c r="B57" s="24">
        <v>43522</v>
      </c>
      <c r="C57" s="24">
        <v>45349</v>
      </c>
      <c r="D57" s="25">
        <v>0.11304923812269857</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-0.73192610251294798</v>
      </c>
      <c r="D66" s="21">
        <v>-0.31483891522471275</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243</v>
      </c>
      <c r="E69" s="26" t="s">
        <v>14</v>
      </c>
    </row>
    <row r="70" spans="1:5" x14ac:dyDescent="0.3">
      <c r="A70" s="19"/>
      <c r="B70" s="20" t="s">
        <v>15</v>
      </c>
      <c r="C70" s="21">
        <v>-6.4614040131087291E-2</v>
      </c>
      <c r="D70" s="21">
        <v>2.9911263486441797E-3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3.75" customHeight="1" x14ac:dyDescent="0.3">
      <c r="A73" s="87" t="s">
        <v>25</v>
      </c>
      <c r="B73" s="87"/>
      <c r="C73" s="87"/>
      <c r="D73" s="87"/>
      <c r="E73" s="87"/>
    </row>
    <row r="74" spans="1:5" x14ac:dyDescent="0.3">
      <c r="A74" s="5" t="s">
        <v>26</v>
      </c>
    </row>
    <row r="75" spans="1:5" x14ac:dyDescent="0.3">
      <c r="A75" s="5" t="s">
        <v>49</v>
      </c>
    </row>
    <row r="76" spans="1:5" x14ac:dyDescent="0.3">
      <c r="A76" s="5" t="s">
        <v>709</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43641</v>
      </c>
      <c r="C82" s="24">
        <v>45468</v>
      </c>
      <c r="D82" s="25">
        <v>0.11176170591159362</v>
      </c>
      <c r="E82" s="32">
        <v>3</v>
      </c>
    </row>
    <row r="83" spans="1:5" x14ac:dyDescent="0.3">
      <c r="A83" s="31" t="s">
        <v>37</v>
      </c>
      <c r="B83" s="24">
        <v>43613</v>
      </c>
      <c r="C83" s="24">
        <v>45440</v>
      </c>
      <c r="D83" s="25">
        <v>0.11173335917555506</v>
      </c>
      <c r="E83" s="32">
        <v>3</v>
      </c>
    </row>
    <row r="84" spans="1:5" x14ac:dyDescent="0.3">
      <c r="A84" s="39" t="s">
        <v>38</v>
      </c>
      <c r="B84" s="24">
        <v>43585</v>
      </c>
      <c r="C84" s="24">
        <v>45412</v>
      </c>
      <c r="D84" s="25">
        <v>0.11185438992897578</v>
      </c>
      <c r="E84" s="32">
        <v>3</v>
      </c>
    </row>
    <row r="85" spans="1:5" x14ac:dyDescent="0.3">
      <c r="A85" s="39" t="s">
        <v>39</v>
      </c>
      <c r="B85" s="24">
        <v>43550</v>
      </c>
      <c r="C85" s="24">
        <v>45377</v>
      </c>
      <c r="D85" s="25">
        <v>0.11209101863859849</v>
      </c>
      <c r="E85" s="32">
        <v>3</v>
      </c>
    </row>
    <row r="86" spans="1:5" x14ac:dyDescent="0.3">
      <c r="A86" s="39" t="s">
        <v>40</v>
      </c>
      <c r="B86" s="24">
        <v>43522</v>
      </c>
      <c r="C86" s="24">
        <v>45349</v>
      </c>
      <c r="D86" s="25">
        <v>0.11232377871217299</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-0.71401530136194624</v>
      </c>
      <c r="D95" s="21">
        <v>-0.29981822178913642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276</v>
      </c>
      <c r="E98" s="26" t="s">
        <v>14</v>
      </c>
    </row>
    <row r="99" spans="1:5" x14ac:dyDescent="0.3">
      <c r="A99" s="19"/>
      <c r="B99" s="20" t="s">
        <v>15</v>
      </c>
      <c r="C99" s="21">
        <v>-5.9119858462576613E-2</v>
      </c>
      <c r="D99" s="21">
        <v>-7.8926367073289816E-3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5.25" customHeight="1" x14ac:dyDescent="0.3">
      <c r="A102" s="87" t="s">
        <v>25</v>
      </c>
      <c r="B102" s="87"/>
      <c r="C102" s="87"/>
      <c r="D102" s="87"/>
      <c r="E102" s="87"/>
    </row>
    <row r="103" spans="1:5" x14ac:dyDescent="0.3">
      <c r="A103" s="5" t="s">
        <v>26</v>
      </c>
    </row>
    <row r="104" spans="1:5" x14ac:dyDescent="0.3">
      <c r="A104" s="5" t="s">
        <v>49</v>
      </c>
    </row>
    <row r="105" spans="1:5" x14ac:dyDescent="0.3">
      <c r="A105" s="5" t="s">
        <v>266</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43641</v>
      </c>
      <c r="C111" s="24">
        <v>45468</v>
      </c>
      <c r="D111" s="25">
        <v>0.10573006560527948</v>
      </c>
      <c r="E111" s="32">
        <v>3</v>
      </c>
    </row>
    <row r="112" spans="1:5" x14ac:dyDescent="0.3">
      <c r="A112" s="31" t="s">
        <v>37</v>
      </c>
      <c r="B112" s="24">
        <v>43613</v>
      </c>
      <c r="C112" s="24">
        <v>45440</v>
      </c>
      <c r="D112" s="25">
        <v>0.10582902157606308</v>
      </c>
      <c r="E112" s="32">
        <v>3</v>
      </c>
    </row>
    <row r="113" spans="1:5" x14ac:dyDescent="0.3">
      <c r="A113" s="39" t="s">
        <v>38</v>
      </c>
      <c r="B113" s="24">
        <v>43585</v>
      </c>
      <c r="C113" s="24">
        <v>45412</v>
      </c>
      <c r="D113" s="25">
        <v>0.10594398538097065</v>
      </c>
      <c r="E113" s="32">
        <v>3</v>
      </c>
    </row>
    <row r="114" spans="1:5" x14ac:dyDescent="0.3">
      <c r="A114" s="39" t="s">
        <v>39</v>
      </c>
      <c r="B114" s="24">
        <v>43550</v>
      </c>
      <c r="C114" s="24">
        <v>45377</v>
      </c>
      <c r="D114" s="25">
        <v>0.10620696303729485</v>
      </c>
      <c r="E114" s="32">
        <v>3</v>
      </c>
    </row>
    <row r="115" spans="1:5" x14ac:dyDescent="0.3">
      <c r="A115" s="39" t="s">
        <v>40</v>
      </c>
      <c r="B115" s="24">
        <v>43522</v>
      </c>
      <c r="C115" s="24">
        <v>45349</v>
      </c>
      <c r="D115" s="25">
        <v>0.10637215636826915</v>
      </c>
      <c r="E115" s="32">
        <v>3</v>
      </c>
    </row>
    <row r="117" spans="1:5" x14ac:dyDescent="0.3">
      <c r="A117" s="92" t="s">
        <v>93</v>
      </c>
      <c r="B117" s="93"/>
      <c r="C117" s="93"/>
      <c r="D117" s="93"/>
      <c r="E117" s="93"/>
    </row>
    <row r="118" spans="1:5" ht="15" customHeight="1"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372</v>
      </c>
      <c r="D123" s="27" t="s">
        <v>688</v>
      </c>
      <c r="E123" s="26" t="s">
        <v>14</v>
      </c>
    </row>
    <row r="124" spans="1:5" x14ac:dyDescent="0.3">
      <c r="A124" s="19"/>
      <c r="B124" s="20" t="s">
        <v>15</v>
      </c>
      <c r="C124" s="21">
        <v>-0.70167567523902741</v>
      </c>
      <c r="D124" s="21">
        <v>-0.26242599556527579</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736</v>
      </c>
      <c r="E127" s="26" t="s">
        <v>14</v>
      </c>
    </row>
    <row r="128" spans="1:5" x14ac:dyDescent="0.3">
      <c r="A128" s="19"/>
      <c r="B128" s="20" t="s">
        <v>15</v>
      </c>
      <c r="C128" s="21">
        <v>-6.8563839878581501E-3</v>
      </c>
      <c r="D128" s="21">
        <v>2.9257635426094275E-2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5" customHeight="1" x14ac:dyDescent="0.3">
      <c r="A131" s="87" t="s">
        <v>25</v>
      </c>
      <c r="B131" s="87"/>
      <c r="C131" s="87"/>
      <c r="D131" s="87"/>
      <c r="E131" s="87"/>
    </row>
    <row r="132" spans="1:5" x14ac:dyDescent="0.3">
      <c r="A132" s="5" t="s">
        <v>26</v>
      </c>
    </row>
    <row r="133" spans="1:5" x14ac:dyDescent="0.3">
      <c r="A133" s="5" t="s">
        <v>85</v>
      </c>
    </row>
    <row r="134" spans="1:5" x14ac:dyDescent="0.3">
      <c r="A134" s="5" t="s">
        <v>354</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43634</v>
      </c>
      <c r="C140" s="24">
        <v>45468</v>
      </c>
      <c r="D140" s="25">
        <v>0.16937129608699591</v>
      </c>
      <c r="E140" s="32">
        <v>4</v>
      </c>
    </row>
    <row r="141" spans="1:5" x14ac:dyDescent="0.3">
      <c r="A141" s="31" t="s">
        <v>37</v>
      </c>
      <c r="B141" s="24">
        <v>43606</v>
      </c>
      <c r="C141" s="24">
        <v>45440</v>
      </c>
      <c r="D141" s="25">
        <v>0.17072902103067794</v>
      </c>
      <c r="E141" s="32">
        <v>4</v>
      </c>
    </row>
    <row r="142" spans="1:5" x14ac:dyDescent="0.3">
      <c r="A142" s="39" t="s">
        <v>38</v>
      </c>
      <c r="B142" s="24">
        <v>43578</v>
      </c>
      <c r="C142" s="24">
        <v>45412</v>
      </c>
      <c r="D142" s="25">
        <v>0.17113392667712149</v>
      </c>
      <c r="E142" s="32">
        <v>4</v>
      </c>
    </row>
    <row r="143" spans="1:5" x14ac:dyDescent="0.3">
      <c r="A143" s="39" t="s">
        <v>39</v>
      </c>
      <c r="B143" s="24">
        <v>43536</v>
      </c>
      <c r="C143" s="24">
        <v>45370</v>
      </c>
      <c r="D143" s="25">
        <v>0.17211998861396163</v>
      </c>
      <c r="E143" s="32">
        <v>4</v>
      </c>
    </row>
    <row r="144" spans="1:5" x14ac:dyDescent="0.3">
      <c r="A144" s="39" t="s">
        <v>40</v>
      </c>
      <c r="B144" s="24">
        <v>43522</v>
      </c>
      <c r="C144" s="24">
        <v>45342</v>
      </c>
      <c r="D144" s="25">
        <v>0.17262361799981368</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673</v>
      </c>
      <c r="D152" s="18" t="s">
        <v>690</v>
      </c>
      <c r="E152" s="17" t="s">
        <v>14</v>
      </c>
    </row>
    <row r="153" spans="1:5" x14ac:dyDescent="0.3">
      <c r="A153" s="19"/>
      <c r="B153" s="20" t="s">
        <v>15</v>
      </c>
      <c r="C153" s="21">
        <v>-0.73511464332840182</v>
      </c>
      <c r="D153" s="21">
        <v>-0.32366689857890774</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611</v>
      </c>
      <c r="E156" s="17" t="s">
        <v>14</v>
      </c>
    </row>
    <row r="157" spans="1:5" x14ac:dyDescent="0.3">
      <c r="A157" s="19"/>
      <c r="B157" s="20" t="s">
        <v>15</v>
      </c>
      <c r="C157" s="21">
        <v>-5.9780497198879678E-2</v>
      </c>
      <c r="D157" s="21">
        <v>-2.1737445271047262E-3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5.25" customHeight="1" x14ac:dyDescent="0.3">
      <c r="A160" s="87" t="s">
        <v>25</v>
      </c>
      <c r="B160" s="87"/>
      <c r="C160" s="87"/>
      <c r="D160" s="87"/>
      <c r="E160" s="87"/>
    </row>
    <row r="161" spans="1:5" x14ac:dyDescent="0.3">
      <c r="A161" s="5" t="s">
        <v>26</v>
      </c>
    </row>
    <row r="162" spans="1:5" x14ac:dyDescent="0.3">
      <c r="A162" s="5" t="s">
        <v>49</v>
      </c>
    </row>
    <row r="163" spans="1:5" x14ac:dyDescent="0.3">
      <c r="A163" s="5" t="s">
        <v>674</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43641</v>
      </c>
      <c r="C169" s="24">
        <v>45468</v>
      </c>
      <c r="D169" s="25">
        <v>0.12218112816042428</v>
      </c>
      <c r="E169" s="32">
        <v>4</v>
      </c>
    </row>
    <row r="170" spans="1:5" x14ac:dyDescent="0.3">
      <c r="A170" s="31" t="s">
        <v>37</v>
      </c>
      <c r="B170" s="24">
        <v>43613</v>
      </c>
      <c r="C170" s="24">
        <v>45440</v>
      </c>
      <c r="D170" s="25">
        <v>0.12231414516327695</v>
      </c>
      <c r="E170" s="32">
        <v>4</v>
      </c>
    </row>
    <row r="171" spans="1:5" x14ac:dyDescent="0.3">
      <c r="A171" s="23" t="s">
        <v>38</v>
      </c>
      <c r="B171" s="24">
        <v>43585</v>
      </c>
      <c r="C171" s="24">
        <v>45412</v>
      </c>
      <c r="D171" s="25">
        <v>0.12257705294974315</v>
      </c>
      <c r="E171" s="32">
        <v>4</v>
      </c>
    </row>
    <row r="172" spans="1:5" x14ac:dyDescent="0.3">
      <c r="A172" s="23" t="s">
        <v>39</v>
      </c>
      <c r="B172" s="24">
        <v>43550</v>
      </c>
      <c r="C172" s="24">
        <v>45377</v>
      </c>
      <c r="D172" s="25">
        <v>0.12296729827311649</v>
      </c>
      <c r="E172" s="32">
        <v>4</v>
      </c>
    </row>
    <row r="173" spans="1:5" x14ac:dyDescent="0.3">
      <c r="A173" s="23" t="s">
        <v>40</v>
      </c>
      <c r="B173" s="24">
        <v>43522</v>
      </c>
      <c r="C173" s="24">
        <v>45349</v>
      </c>
      <c r="D173" s="25">
        <v>0.12330287391924667</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-0.29510836592736311</v>
      </c>
      <c r="D182" s="21">
        <v>-0.11260046475104613</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243</v>
      </c>
      <c r="E185" s="26" t="s">
        <v>14</v>
      </c>
    </row>
    <row r="186" spans="1:5" x14ac:dyDescent="0.3">
      <c r="A186" s="19"/>
      <c r="B186" s="20" t="s">
        <v>15</v>
      </c>
      <c r="C186" s="21">
        <v>-2.4988981992675741E-2</v>
      </c>
      <c r="D186" s="21">
        <v>3.121054634681375E-3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87" t="s">
        <v>25</v>
      </c>
      <c r="B189" s="87"/>
      <c r="C189" s="87"/>
      <c r="D189" s="87"/>
      <c r="E189" s="87"/>
    </row>
    <row r="190" spans="1:5" x14ac:dyDescent="0.3">
      <c r="A190" s="5" t="s">
        <v>26</v>
      </c>
    </row>
    <row r="191" spans="1:5" x14ac:dyDescent="0.3">
      <c r="A191" s="5" t="s">
        <v>49</v>
      </c>
    </row>
    <row r="192" spans="1:5" x14ac:dyDescent="0.3">
      <c r="A192" s="5" t="s">
        <v>710</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44005</v>
      </c>
      <c r="C198" s="24">
        <v>45468</v>
      </c>
      <c r="D198" s="25">
        <v>5.6335852549378514E-2</v>
      </c>
      <c r="E198" s="32">
        <v>3</v>
      </c>
    </row>
    <row r="199" spans="1:5" x14ac:dyDescent="0.3">
      <c r="A199" s="31" t="s">
        <v>37</v>
      </c>
      <c r="B199" s="24">
        <v>43977</v>
      </c>
      <c r="C199" s="24">
        <v>45440</v>
      </c>
      <c r="D199" s="25">
        <v>5.6732721932074598E-2</v>
      </c>
      <c r="E199" s="32">
        <v>3</v>
      </c>
    </row>
    <row r="200" spans="1:5" x14ac:dyDescent="0.3">
      <c r="A200" s="39" t="s">
        <v>38</v>
      </c>
      <c r="B200" s="24">
        <v>43949</v>
      </c>
      <c r="C200" s="24">
        <v>45412</v>
      </c>
      <c r="D200" s="25">
        <v>5.6609950083356689E-2</v>
      </c>
      <c r="E200" s="32">
        <v>3</v>
      </c>
    </row>
    <row r="201" spans="1:5" x14ac:dyDescent="0.3">
      <c r="A201" s="39" t="s">
        <v>39</v>
      </c>
      <c r="B201" s="24">
        <v>43914</v>
      </c>
      <c r="C201" s="24">
        <v>45377</v>
      </c>
      <c r="D201" s="25">
        <v>5.9419990605145495E-2</v>
      </c>
      <c r="E201" s="32">
        <v>3</v>
      </c>
    </row>
    <row r="202" spans="1:5" x14ac:dyDescent="0.3">
      <c r="A202" s="39" t="s">
        <v>40</v>
      </c>
      <c r="B202" s="24">
        <v>43886</v>
      </c>
      <c r="C202" s="24">
        <v>45349</v>
      </c>
      <c r="D202" s="25">
        <v>6.9656298869570463E-2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711</v>
      </c>
      <c r="D210" s="18" t="s">
        <v>712</v>
      </c>
      <c r="E210" s="17" t="s">
        <v>14</v>
      </c>
    </row>
    <row r="211" spans="1:5" x14ac:dyDescent="0.3">
      <c r="A211" s="19"/>
      <c r="B211" s="20" t="s">
        <v>15</v>
      </c>
      <c r="C211" s="21">
        <v>-0.36314241011743698</v>
      </c>
      <c r="D211" s="21">
        <v>-0.11951310043278229</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239</v>
      </c>
      <c r="E214" s="17" t="s">
        <v>14</v>
      </c>
    </row>
    <row r="215" spans="1:5" x14ac:dyDescent="0.3">
      <c r="A215" s="19"/>
      <c r="B215" s="20" t="s">
        <v>15</v>
      </c>
      <c r="C215" s="21">
        <v>-6.3116516137391554E-2</v>
      </c>
      <c r="D215" s="21">
        <v>-1.7885036993866676E-2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6.75" customHeight="1" x14ac:dyDescent="0.3">
      <c r="A218" s="87" t="s">
        <v>25</v>
      </c>
      <c r="B218" s="87"/>
      <c r="C218" s="87"/>
      <c r="D218" s="87"/>
      <c r="E218" s="87"/>
    </row>
    <row r="219" spans="1:5" x14ac:dyDescent="0.3">
      <c r="A219" s="5" t="s">
        <v>26</v>
      </c>
    </row>
    <row r="220" spans="1:5" x14ac:dyDescent="0.3">
      <c r="A220" s="5" t="s">
        <v>660</v>
      </c>
    </row>
    <row r="221" spans="1:5" x14ac:dyDescent="0.3">
      <c r="A221" s="5" t="s">
        <v>474</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43628</v>
      </c>
      <c r="C227" s="24">
        <v>45462</v>
      </c>
      <c r="D227" s="25">
        <v>4.9979134850399065E-2</v>
      </c>
      <c r="E227" s="32">
        <v>2</v>
      </c>
    </row>
    <row r="228" spans="1:5" x14ac:dyDescent="0.3">
      <c r="A228" s="31" t="s">
        <v>37</v>
      </c>
      <c r="B228" s="24">
        <v>43600</v>
      </c>
      <c r="C228" s="24">
        <v>45434</v>
      </c>
      <c r="D228" s="25">
        <v>4.9851700797900723E-2</v>
      </c>
      <c r="E228" s="32">
        <v>2</v>
      </c>
    </row>
    <row r="229" spans="1:5" x14ac:dyDescent="0.3">
      <c r="A229" s="23" t="s">
        <v>38</v>
      </c>
      <c r="B229" s="24">
        <v>43572</v>
      </c>
      <c r="C229" s="24">
        <v>45406</v>
      </c>
      <c r="D229" s="25">
        <v>4.9659648351851028E-2</v>
      </c>
      <c r="E229" s="32">
        <v>2</v>
      </c>
    </row>
    <row r="230" spans="1:5" x14ac:dyDescent="0.3">
      <c r="A230" s="23" t="s">
        <v>39</v>
      </c>
      <c r="B230" s="24">
        <v>43544</v>
      </c>
      <c r="C230" s="24">
        <v>45378</v>
      </c>
      <c r="D230" s="25">
        <v>4.9637061477319888E-2</v>
      </c>
      <c r="E230" s="32">
        <v>2</v>
      </c>
    </row>
    <row r="231" spans="1:5" x14ac:dyDescent="0.3">
      <c r="A231" s="23" t="s">
        <v>40</v>
      </c>
      <c r="B231" s="24">
        <v>43530</v>
      </c>
      <c r="C231" s="24">
        <v>45350</v>
      </c>
      <c r="D231" s="25">
        <v>4.9777456307113166E-2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661</v>
      </c>
      <c r="D239" s="27" t="s">
        <v>694</v>
      </c>
      <c r="E239" s="26" t="s">
        <v>14</v>
      </c>
    </row>
    <row r="240" spans="1:5" x14ac:dyDescent="0.3">
      <c r="A240" s="19"/>
      <c r="B240" s="20" t="s">
        <v>15</v>
      </c>
      <c r="C240" s="21">
        <v>-0.82248734648165123</v>
      </c>
      <c r="D240" s="21">
        <v>-0.37301206544737364</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174</v>
      </c>
      <c r="E243" s="26" t="s">
        <v>14</v>
      </c>
    </row>
    <row r="244" spans="1:5" x14ac:dyDescent="0.3">
      <c r="A244" s="19"/>
      <c r="B244" s="20" t="s">
        <v>15</v>
      </c>
      <c r="C244" s="21">
        <v>-2.8008458065466035E-2</v>
      </c>
      <c r="D244" s="21">
        <v>1.0214326319633926E-2</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5.25" customHeight="1" x14ac:dyDescent="0.3">
      <c r="A247" s="87" t="s">
        <v>25</v>
      </c>
      <c r="B247" s="87"/>
      <c r="C247" s="87"/>
      <c r="D247" s="87"/>
      <c r="E247" s="87"/>
    </row>
    <row r="248" spans="1:5" x14ac:dyDescent="0.3">
      <c r="A248" s="5" t="s">
        <v>26</v>
      </c>
    </row>
    <row r="249" spans="1:5" x14ac:dyDescent="0.3">
      <c r="A249" s="5" t="s">
        <v>49</v>
      </c>
    </row>
    <row r="250" spans="1:5" x14ac:dyDescent="0.3">
      <c r="A250" s="5" t="s">
        <v>244</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43644</v>
      </c>
      <c r="C256" s="24">
        <v>45471</v>
      </c>
      <c r="D256" s="25">
        <v>0.14449567816213682</v>
      </c>
      <c r="E256" s="32">
        <v>4</v>
      </c>
    </row>
    <row r="257" spans="1:5" x14ac:dyDescent="0.3">
      <c r="A257" s="31" t="s">
        <v>37</v>
      </c>
      <c r="B257" s="24">
        <v>43616</v>
      </c>
      <c r="C257" s="24">
        <v>45443</v>
      </c>
      <c r="D257" s="25">
        <v>0.14460094514425539</v>
      </c>
      <c r="E257" s="32">
        <v>4</v>
      </c>
    </row>
    <row r="258" spans="1:5" x14ac:dyDescent="0.3">
      <c r="A258" s="39" t="s">
        <v>38</v>
      </c>
      <c r="B258" s="24">
        <v>43581</v>
      </c>
      <c r="C258" s="24">
        <v>45408</v>
      </c>
      <c r="D258" s="25">
        <v>0.14478960725865886</v>
      </c>
      <c r="E258" s="32">
        <v>4</v>
      </c>
    </row>
    <row r="259" spans="1:5" x14ac:dyDescent="0.3">
      <c r="A259" s="39" t="s">
        <v>39</v>
      </c>
      <c r="B259" s="24">
        <v>43546</v>
      </c>
      <c r="C259" s="24">
        <v>45373</v>
      </c>
      <c r="D259" s="25">
        <v>0.14524232034809914</v>
      </c>
      <c r="E259" s="32">
        <v>4</v>
      </c>
    </row>
    <row r="260" spans="1:5" x14ac:dyDescent="0.3">
      <c r="A260" s="39" t="s">
        <v>40</v>
      </c>
      <c r="B260" s="24">
        <v>43518</v>
      </c>
      <c r="C260" s="24">
        <v>45345</v>
      </c>
      <c r="D260" s="25">
        <v>0.14557248613124912</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-0.79308036229789902</v>
      </c>
      <c r="D269" s="21">
        <v>-0.27995288811186592</v>
      </c>
      <c r="E269" s="22"/>
    </row>
    <row r="270" spans="1:5" x14ac:dyDescent="0.3">
      <c r="A270" s="8" t="s">
        <v>16</v>
      </c>
      <c r="B270" s="16" t="s">
        <v>11</v>
      </c>
      <c r="C270" s="26" t="s">
        <v>108</v>
      </c>
      <c r="D270" s="26" t="s">
        <v>713</v>
      </c>
      <c r="E270" s="26" t="s">
        <v>14</v>
      </c>
    </row>
    <row r="271" spans="1:5" x14ac:dyDescent="0.3">
      <c r="A271" s="19"/>
      <c r="B271" s="20" t="s">
        <v>15</v>
      </c>
      <c r="C271" s="21">
        <v>-0.32728281718066421</v>
      </c>
      <c r="D271" s="21">
        <v>-5.5683053024410567E-2</v>
      </c>
      <c r="E271" s="22"/>
    </row>
    <row r="272" spans="1:5" x14ac:dyDescent="0.3">
      <c r="A272" s="8" t="s">
        <v>19</v>
      </c>
      <c r="B272" s="16" t="s">
        <v>11</v>
      </c>
      <c r="C272" s="26" t="s">
        <v>714</v>
      </c>
      <c r="D272" s="26" t="s">
        <v>457</v>
      </c>
      <c r="E272" s="26" t="s">
        <v>14</v>
      </c>
    </row>
    <row r="273" spans="1:5" x14ac:dyDescent="0.3">
      <c r="A273" s="19"/>
      <c r="B273" s="20" t="s">
        <v>15</v>
      </c>
      <c r="C273" s="21">
        <v>8.2905017155613159E-2</v>
      </c>
      <c r="D273" s="21">
        <v>7.2288428177003095E-2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6.75" customHeight="1" x14ac:dyDescent="0.3">
      <c r="A276" s="87" t="s">
        <v>25</v>
      </c>
      <c r="B276" s="87"/>
      <c r="C276" s="87"/>
      <c r="D276" s="87"/>
      <c r="E276" s="87"/>
    </row>
    <row r="277" spans="1:5" x14ac:dyDescent="0.3">
      <c r="A277" s="5" t="s">
        <v>26</v>
      </c>
    </row>
    <row r="278" spans="1:5" x14ac:dyDescent="0.3">
      <c r="A278" s="5" t="s">
        <v>715</v>
      </c>
    </row>
    <row r="279" spans="1:5" x14ac:dyDescent="0.3">
      <c r="A279" s="5" t="s">
        <v>716</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43644</v>
      </c>
      <c r="C285" s="24">
        <v>45471</v>
      </c>
      <c r="D285" s="25">
        <v>0.1724110095510018</v>
      </c>
      <c r="E285" s="32">
        <v>4</v>
      </c>
    </row>
    <row r="286" spans="1:5" x14ac:dyDescent="0.3">
      <c r="A286" s="31" t="s">
        <v>37</v>
      </c>
      <c r="B286" s="24">
        <v>43616</v>
      </c>
      <c r="C286" s="24">
        <v>45443</v>
      </c>
      <c r="D286" s="25">
        <v>0.16921961929795482</v>
      </c>
      <c r="E286" s="32">
        <v>4</v>
      </c>
    </row>
    <row r="287" spans="1:5" x14ac:dyDescent="0.3">
      <c r="A287" s="39" t="s">
        <v>38</v>
      </c>
      <c r="B287" s="24">
        <v>43585</v>
      </c>
      <c r="C287" s="24">
        <v>45412</v>
      </c>
      <c r="D287" s="25">
        <v>0.16987856584241059</v>
      </c>
      <c r="E287" s="32">
        <v>4</v>
      </c>
    </row>
    <row r="288" spans="1:5" x14ac:dyDescent="0.3">
      <c r="A288" s="39" t="s">
        <v>39</v>
      </c>
      <c r="B288" s="24">
        <v>43552</v>
      </c>
      <c r="C288" s="24">
        <v>45379</v>
      </c>
      <c r="D288" s="25">
        <v>0.17011750620391428</v>
      </c>
      <c r="E288" s="32">
        <v>4</v>
      </c>
    </row>
    <row r="289" spans="1:5" x14ac:dyDescent="0.3">
      <c r="A289" s="39" t="s">
        <v>40</v>
      </c>
      <c r="B289" s="24">
        <v>43524</v>
      </c>
      <c r="C289" s="24">
        <v>45351</v>
      </c>
      <c r="D289" s="25">
        <v>0.16999253126143196</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-0.87198696030383416</v>
      </c>
      <c r="D298" s="21">
        <v>-0.32235786171573444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717</v>
      </c>
      <c r="E301" s="26" t="s">
        <v>14</v>
      </c>
    </row>
    <row r="302" spans="1:5" x14ac:dyDescent="0.3">
      <c r="A302" s="19"/>
      <c r="B302" s="20" t="s">
        <v>15</v>
      </c>
      <c r="C302" s="21">
        <v>1.057086743044211E-2</v>
      </c>
      <c r="D302" s="21">
        <v>1.5119142741320646E-2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6" customHeight="1" x14ac:dyDescent="0.3">
      <c r="A305" s="87" t="s">
        <v>25</v>
      </c>
      <c r="B305" s="87"/>
      <c r="C305" s="87"/>
      <c r="D305" s="87"/>
      <c r="E305" s="87"/>
    </row>
    <row r="306" spans="1:5" x14ac:dyDescent="0.3">
      <c r="A306" s="5" t="s">
        <v>26</v>
      </c>
    </row>
    <row r="307" spans="1:5" x14ac:dyDescent="0.3">
      <c r="A307" s="5" t="s">
        <v>85</v>
      </c>
    </row>
    <row r="308" spans="1:5" x14ac:dyDescent="0.3">
      <c r="A308" s="5" t="s">
        <v>719</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43644</v>
      </c>
      <c r="C314" s="24">
        <v>45471</v>
      </c>
      <c r="D314" s="25">
        <v>0.20692653001399305</v>
      </c>
      <c r="E314" s="32">
        <v>5</v>
      </c>
    </row>
    <row r="315" spans="1:5" x14ac:dyDescent="0.3">
      <c r="A315" s="31" t="s">
        <v>37</v>
      </c>
      <c r="B315" s="24">
        <v>43616</v>
      </c>
      <c r="C315" s="24">
        <v>45443</v>
      </c>
      <c r="D315" s="25">
        <v>0.20648710083931671</v>
      </c>
      <c r="E315" s="32">
        <v>5</v>
      </c>
    </row>
    <row r="316" spans="1:5" x14ac:dyDescent="0.3">
      <c r="A316" s="39" t="s">
        <v>38</v>
      </c>
      <c r="B316" s="24">
        <v>43585</v>
      </c>
      <c r="C316" s="24">
        <v>45412</v>
      </c>
      <c r="D316" s="25">
        <v>0.20691222011895674</v>
      </c>
      <c r="E316" s="32">
        <v>5</v>
      </c>
    </row>
    <row r="317" spans="1:5" x14ac:dyDescent="0.3">
      <c r="A317" s="39" t="s">
        <v>39</v>
      </c>
      <c r="B317" s="24">
        <v>43552</v>
      </c>
      <c r="C317" s="24">
        <v>45379</v>
      </c>
      <c r="D317" s="25">
        <v>0.20677323579436852</v>
      </c>
      <c r="E317" s="32">
        <v>5</v>
      </c>
    </row>
    <row r="318" spans="1:5" x14ac:dyDescent="0.3">
      <c r="A318" s="39" t="s">
        <v>40</v>
      </c>
      <c r="B318" s="24">
        <v>43524</v>
      </c>
      <c r="C318" s="24">
        <v>45351</v>
      </c>
      <c r="D318" s="25">
        <v>0.20694588017293669</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-0.2570393551739828</v>
      </c>
      <c r="D327" s="21">
        <v>-8.8083825285638961E-2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-9.7425813371465608E-4</v>
      </c>
      <c r="D331" s="21">
        <v>4.4923798698333073E-3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5.25" customHeight="1" x14ac:dyDescent="0.3">
      <c r="A334" s="87" t="s">
        <v>25</v>
      </c>
      <c r="B334" s="87"/>
      <c r="C334" s="87"/>
      <c r="D334" s="87"/>
      <c r="E334" s="87"/>
    </row>
    <row r="335" spans="1:5" x14ac:dyDescent="0.3">
      <c r="A335" s="5" t="s">
        <v>26</v>
      </c>
    </row>
    <row r="336" spans="1:5" x14ac:dyDescent="0.3">
      <c r="A336" s="5" t="s">
        <v>138</v>
      </c>
    </row>
    <row r="337" spans="1:5" x14ac:dyDescent="0.3">
      <c r="A337" s="5" t="s">
        <v>531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43644</v>
      </c>
      <c r="C343" s="24">
        <v>45471</v>
      </c>
      <c r="D343" s="25">
        <v>2.6448958354685938E-2</v>
      </c>
      <c r="E343" s="32">
        <v>2</v>
      </c>
    </row>
    <row r="344" spans="1:5" x14ac:dyDescent="0.3">
      <c r="A344" s="31" t="s">
        <v>37</v>
      </c>
      <c r="B344" s="24">
        <v>43616</v>
      </c>
      <c r="C344" s="24">
        <v>45443</v>
      </c>
      <c r="D344" s="25">
        <v>2.6467615012579229E-2</v>
      </c>
      <c r="E344" s="32">
        <v>2</v>
      </c>
    </row>
    <row r="345" spans="1:5" x14ac:dyDescent="0.3">
      <c r="A345" s="39" t="s">
        <v>38</v>
      </c>
      <c r="B345" s="24">
        <v>43581</v>
      </c>
      <c r="C345" s="24">
        <v>45408</v>
      </c>
      <c r="D345" s="25">
        <v>2.6464418666285978E-2</v>
      </c>
      <c r="E345" s="32">
        <v>2</v>
      </c>
    </row>
    <row r="346" spans="1:5" x14ac:dyDescent="0.3">
      <c r="A346" s="39" t="s">
        <v>39</v>
      </c>
      <c r="B346" s="24">
        <v>43546</v>
      </c>
      <c r="C346" s="24">
        <v>45373</v>
      </c>
      <c r="D346" s="25">
        <v>2.6468424234083621E-2</v>
      </c>
      <c r="E346" s="32">
        <v>2</v>
      </c>
    </row>
    <row r="347" spans="1:5" x14ac:dyDescent="0.3">
      <c r="A347" s="39" t="s">
        <v>40</v>
      </c>
      <c r="B347" s="24">
        <v>43518</v>
      </c>
      <c r="C347" s="24">
        <v>45345</v>
      </c>
      <c r="D347" s="25">
        <v>2.6485642396722978E-2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152</v>
      </c>
      <c r="E355" s="26" t="s">
        <v>14</v>
      </c>
    </row>
    <row r="356" spans="1:5" x14ac:dyDescent="0.3">
      <c r="A356" s="19"/>
      <c r="B356" s="20" t="s">
        <v>15</v>
      </c>
      <c r="C356" s="21">
        <v>-0.51118662700409967</v>
      </c>
      <c r="D356" s="21">
        <v>-0.17755764781126193</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5" customHeight="1" x14ac:dyDescent="0.3">
      <c r="A363" s="87" t="s">
        <v>25</v>
      </c>
      <c r="B363" s="87"/>
      <c r="C363" s="87"/>
      <c r="D363" s="87"/>
      <c r="E363" s="87"/>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45471</v>
      </c>
      <c r="D372" s="25">
        <v>0.15996404624575108</v>
      </c>
      <c r="E372" s="32">
        <v>4</v>
      </c>
    </row>
    <row r="373" spans="1:5" x14ac:dyDescent="0.3">
      <c r="A373" s="31" t="s">
        <v>37</v>
      </c>
      <c r="B373" s="24">
        <v>43910</v>
      </c>
      <c r="C373" s="24">
        <v>45443</v>
      </c>
      <c r="D373" s="25">
        <v>0.16114739892203389</v>
      </c>
      <c r="E373" s="32">
        <v>4</v>
      </c>
    </row>
    <row r="374" spans="1:5" x14ac:dyDescent="0.3">
      <c r="A374" s="39" t="s">
        <v>38</v>
      </c>
      <c r="B374" s="24">
        <v>43910</v>
      </c>
      <c r="C374" s="24">
        <v>45412</v>
      </c>
      <c r="D374" s="25">
        <v>0.16219393035686747</v>
      </c>
      <c r="E374" s="32">
        <v>4</v>
      </c>
    </row>
    <row r="375" spans="1:5" x14ac:dyDescent="0.3">
      <c r="A375" s="39" t="s">
        <v>39</v>
      </c>
      <c r="B375" s="24">
        <v>43910</v>
      </c>
      <c r="C375" s="24">
        <v>45379</v>
      </c>
      <c r="D375" s="25">
        <v>0.16279683009740295</v>
      </c>
      <c r="E375" s="32">
        <v>4</v>
      </c>
    </row>
    <row r="376" spans="1:5" x14ac:dyDescent="0.3">
      <c r="A376" s="39" t="s">
        <v>40</v>
      </c>
      <c r="B376" s="24">
        <v>43910</v>
      </c>
      <c r="C376" s="24">
        <v>45351</v>
      </c>
      <c r="D376" s="25">
        <v>0.16369846057064918</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703</v>
      </c>
      <c r="D384" s="27" t="s">
        <v>142</v>
      </c>
      <c r="E384" s="26" t="s">
        <v>14</v>
      </c>
    </row>
    <row r="385" spans="1:5" x14ac:dyDescent="0.3">
      <c r="A385" s="19"/>
      <c r="B385" s="20" t="s">
        <v>15</v>
      </c>
      <c r="C385" s="21">
        <v>-0.62767735449554141</v>
      </c>
      <c r="D385" s="21">
        <v>-0.24179826550732653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157</v>
      </c>
      <c r="E388" s="26" t="s">
        <v>14</v>
      </c>
    </row>
    <row r="389" spans="1:5" x14ac:dyDescent="0.3">
      <c r="A389" s="19"/>
      <c r="B389" s="20" t="s">
        <v>15</v>
      </c>
      <c r="C389" s="21">
        <v>-3.1537224359465266E-2</v>
      </c>
      <c r="D389" s="21">
        <v>9.3495632152515995E-3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4.5" customHeight="1" x14ac:dyDescent="0.3">
      <c r="A392" s="87" t="s">
        <v>25</v>
      </c>
      <c r="B392" s="87"/>
      <c r="C392" s="87"/>
      <c r="D392" s="87"/>
      <c r="E392" s="87"/>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c r="B397" s="50"/>
      <c r="C397" s="50"/>
      <c r="D397" s="50"/>
      <c r="E397" s="50"/>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43644</v>
      </c>
      <c r="C401" s="24">
        <v>45471</v>
      </c>
      <c r="D401" s="25">
        <v>8.2060375126816507E-2</v>
      </c>
      <c r="E401" s="32">
        <v>3</v>
      </c>
    </row>
    <row r="402" spans="1:5" x14ac:dyDescent="0.3">
      <c r="A402" s="31" t="s">
        <v>37</v>
      </c>
      <c r="B402" s="24">
        <v>43616</v>
      </c>
      <c r="C402" s="24">
        <v>45443</v>
      </c>
      <c r="D402" s="25">
        <v>8.2075040730984483E-2</v>
      </c>
      <c r="E402" s="32">
        <v>3</v>
      </c>
    </row>
    <row r="403" spans="1:5" x14ac:dyDescent="0.3">
      <c r="A403" s="39" t="s">
        <v>38</v>
      </c>
      <c r="B403" s="24">
        <v>43581</v>
      </c>
      <c r="C403" s="24">
        <v>45408</v>
      </c>
      <c r="D403" s="25">
        <v>8.2206582137682949E-2</v>
      </c>
      <c r="E403" s="32">
        <v>3</v>
      </c>
    </row>
    <row r="404" spans="1:5" x14ac:dyDescent="0.3">
      <c r="A404" s="39" t="s">
        <v>39</v>
      </c>
      <c r="B404" s="24">
        <v>43546</v>
      </c>
      <c r="C404" s="24">
        <v>45373</v>
      </c>
      <c r="D404" s="25">
        <v>8.2254045672447068E-2</v>
      </c>
      <c r="E404" s="32">
        <v>3</v>
      </c>
    </row>
    <row r="405" spans="1:5" x14ac:dyDescent="0.3">
      <c r="A405" s="39" t="s">
        <v>40</v>
      </c>
      <c r="B405" s="24">
        <v>43518</v>
      </c>
      <c r="C405" s="24">
        <v>45345</v>
      </c>
      <c r="D405" s="25">
        <v>8.2361069357198197E-2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666</v>
      </c>
      <c r="D413" s="18" t="s">
        <v>584</v>
      </c>
      <c r="E413" s="17" t="s">
        <v>14</v>
      </c>
    </row>
    <row r="414" spans="1:5" x14ac:dyDescent="0.3">
      <c r="A414" s="19"/>
      <c r="B414" s="20" t="s">
        <v>15</v>
      </c>
      <c r="C414" s="21">
        <v>-0.76511551079056328</v>
      </c>
      <c r="D414" s="21">
        <v>-0.354559058392382</v>
      </c>
      <c r="E414" s="22"/>
    </row>
    <row r="415" spans="1:5" x14ac:dyDescent="0.3">
      <c r="A415" s="8" t="s">
        <v>16</v>
      </c>
      <c r="B415" s="16" t="s">
        <v>11</v>
      </c>
      <c r="C415" s="17" t="s">
        <v>165</v>
      </c>
      <c r="D415" s="17" t="s">
        <v>166</v>
      </c>
      <c r="E415" s="17" t="s">
        <v>14</v>
      </c>
    </row>
    <row r="416" spans="1:5" x14ac:dyDescent="0.3">
      <c r="A416" s="19"/>
      <c r="B416" s="20" t="s">
        <v>15</v>
      </c>
      <c r="C416" s="21">
        <v>-0.25788074385122972</v>
      </c>
      <c r="D416" s="21">
        <v>-0.1037057625357376</v>
      </c>
      <c r="E416" s="22"/>
    </row>
    <row r="417" spans="1:5" x14ac:dyDescent="0.3">
      <c r="A417" s="8" t="s">
        <v>19</v>
      </c>
      <c r="B417" s="16" t="s">
        <v>11</v>
      </c>
      <c r="C417" s="17" t="s">
        <v>352</v>
      </c>
      <c r="D417" s="17" t="s">
        <v>641</v>
      </c>
      <c r="E417" s="17" t="s">
        <v>14</v>
      </c>
    </row>
    <row r="418" spans="1:5" x14ac:dyDescent="0.3">
      <c r="A418" s="19"/>
      <c r="B418" s="20" t="s">
        <v>15</v>
      </c>
      <c r="C418" s="21">
        <v>2.8613896613776113E-3</v>
      </c>
      <c r="D418" s="21">
        <v>2.8243614175812226E-2</v>
      </c>
      <c r="E418" s="22"/>
    </row>
    <row r="419" spans="1:5" x14ac:dyDescent="0.3">
      <c r="A419" s="8" t="s">
        <v>22</v>
      </c>
      <c r="B419" s="16" t="s">
        <v>11</v>
      </c>
      <c r="C419" s="17" t="s">
        <v>169</v>
      </c>
      <c r="D419" s="17" t="s">
        <v>365</v>
      </c>
      <c r="E419" s="17" t="s">
        <v>14</v>
      </c>
    </row>
    <row r="420" spans="1:5" x14ac:dyDescent="0.3">
      <c r="A420" s="19"/>
      <c r="B420" s="20" t="s">
        <v>15</v>
      </c>
      <c r="C420" s="21">
        <v>0.46172516556291399</v>
      </c>
      <c r="D420" s="21">
        <v>0.14466023392912475</v>
      </c>
      <c r="E420" s="22"/>
    </row>
    <row r="421" spans="1:5" ht="33.75" customHeight="1" x14ac:dyDescent="0.3">
      <c r="A421" s="87" t="s">
        <v>25</v>
      </c>
      <c r="B421" s="87"/>
      <c r="C421" s="87"/>
      <c r="D421" s="87"/>
      <c r="E421" s="87"/>
    </row>
    <row r="422" spans="1:5" x14ac:dyDescent="0.3">
      <c r="A422" s="5" t="s">
        <v>26</v>
      </c>
    </row>
    <row r="423" spans="1:5" x14ac:dyDescent="0.3">
      <c r="A423" s="5" t="s">
        <v>49</v>
      </c>
    </row>
    <row r="424" spans="1:5" x14ac:dyDescent="0.3">
      <c r="A424" s="5" t="s">
        <v>674</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43641</v>
      </c>
      <c r="C430" s="24">
        <v>45468</v>
      </c>
      <c r="D430" s="25">
        <v>0.14813637954240297</v>
      </c>
      <c r="E430" s="32">
        <v>4</v>
      </c>
    </row>
    <row r="431" spans="1:5" x14ac:dyDescent="0.3">
      <c r="A431" s="31" t="s">
        <v>37</v>
      </c>
      <c r="B431" s="24">
        <v>43613</v>
      </c>
      <c r="C431" s="24">
        <v>45440</v>
      </c>
      <c r="D431" s="25">
        <v>0.14818726062838478</v>
      </c>
      <c r="E431" s="32">
        <v>4</v>
      </c>
    </row>
    <row r="432" spans="1:5" x14ac:dyDescent="0.3">
      <c r="A432" s="23" t="s">
        <v>38</v>
      </c>
      <c r="B432" s="24">
        <v>43585</v>
      </c>
      <c r="C432" s="24">
        <v>45412</v>
      </c>
      <c r="D432" s="25">
        <v>0.14848399816675603</v>
      </c>
      <c r="E432" s="32">
        <v>4</v>
      </c>
    </row>
    <row r="433" spans="1:5" x14ac:dyDescent="0.3">
      <c r="A433" s="23" t="s">
        <v>39</v>
      </c>
      <c r="B433" s="24">
        <v>43550</v>
      </c>
      <c r="C433" s="24">
        <v>45377</v>
      </c>
      <c r="D433" s="25">
        <v>0.14891192204571951</v>
      </c>
      <c r="E433" s="32">
        <v>4</v>
      </c>
    </row>
    <row r="434" spans="1:5" x14ac:dyDescent="0.3">
      <c r="A434" s="23" t="s">
        <v>40</v>
      </c>
      <c r="B434" s="24">
        <v>43522</v>
      </c>
      <c r="C434" s="24">
        <v>45349</v>
      </c>
      <c r="D434" s="25">
        <v>0.14924034009704992</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704</v>
      </c>
      <c r="D442" s="18" t="s">
        <v>418</v>
      </c>
      <c r="E442" s="17" t="s">
        <v>14</v>
      </c>
    </row>
    <row r="443" spans="1:5" x14ac:dyDescent="0.3">
      <c r="A443" s="19"/>
      <c r="B443" s="20" t="s">
        <v>15</v>
      </c>
      <c r="C443" s="21">
        <v>-0.74756377516122918</v>
      </c>
      <c r="D443" s="21">
        <v>-0.33789061295323852</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243</v>
      </c>
      <c r="D446" s="17" t="s">
        <v>456</v>
      </c>
      <c r="E446" s="17" t="s">
        <v>14</v>
      </c>
    </row>
    <row r="447" spans="1:5" x14ac:dyDescent="0.3">
      <c r="A447" s="19"/>
      <c r="B447" s="20" t="s">
        <v>15</v>
      </c>
      <c r="C447" s="21">
        <v>8.6126128449832695E-3</v>
      </c>
      <c r="D447" s="21">
        <v>3.2094672373836453E-2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4.5" customHeight="1" x14ac:dyDescent="0.3">
      <c r="A450" s="87" t="s">
        <v>25</v>
      </c>
      <c r="B450" s="87"/>
      <c r="C450" s="87"/>
      <c r="D450" s="87"/>
      <c r="E450" s="87"/>
    </row>
    <row r="451" spans="1:5" x14ac:dyDescent="0.3">
      <c r="A451" s="5" t="s">
        <v>26</v>
      </c>
    </row>
    <row r="452" spans="1:5" x14ac:dyDescent="0.3">
      <c r="A452" s="5" t="s">
        <v>49</v>
      </c>
    </row>
    <row r="453" spans="1:5" x14ac:dyDescent="0.3">
      <c r="A453" s="5" t="s">
        <v>634</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43641</v>
      </c>
      <c r="C459" s="24">
        <v>45468</v>
      </c>
      <c r="D459" s="25">
        <v>0.14110013885398834</v>
      </c>
      <c r="E459" s="32">
        <v>4</v>
      </c>
    </row>
    <row r="460" spans="1:5" x14ac:dyDescent="0.3">
      <c r="A460" s="31" t="s">
        <v>37</v>
      </c>
      <c r="B460" s="24">
        <v>43613</v>
      </c>
      <c r="C460" s="24">
        <v>45440</v>
      </c>
      <c r="D460" s="25">
        <v>0.14107514769173982</v>
      </c>
      <c r="E460" s="32">
        <v>4</v>
      </c>
    </row>
    <row r="461" spans="1:5" x14ac:dyDescent="0.3">
      <c r="A461" s="23" t="s">
        <v>38</v>
      </c>
      <c r="B461" s="24">
        <v>43585</v>
      </c>
      <c r="C461" s="24">
        <v>45412</v>
      </c>
      <c r="D461" s="25">
        <v>0.14141073076918034</v>
      </c>
      <c r="E461" s="32">
        <v>4</v>
      </c>
    </row>
    <row r="462" spans="1:5" x14ac:dyDescent="0.3">
      <c r="A462" s="23" t="s">
        <v>39</v>
      </c>
      <c r="B462" s="24">
        <v>43550</v>
      </c>
      <c r="C462" s="24">
        <v>45377</v>
      </c>
      <c r="D462" s="25">
        <v>0.14178454972221866</v>
      </c>
      <c r="E462" s="32">
        <v>4</v>
      </c>
    </row>
    <row r="463" spans="1:5" x14ac:dyDescent="0.3">
      <c r="A463" s="23" t="s">
        <v>40</v>
      </c>
      <c r="B463" s="24">
        <v>43522</v>
      </c>
      <c r="C463" s="24">
        <v>45349</v>
      </c>
      <c r="D463" s="25">
        <v>0.14212957759739112</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-0.51374171874782171</v>
      </c>
      <c r="D472" s="21">
        <v>-0.24252390015993475</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533</v>
      </c>
      <c r="E475" s="26" t="s">
        <v>14</v>
      </c>
    </row>
    <row r="476" spans="1:5" x14ac:dyDescent="0.3">
      <c r="A476" s="19"/>
      <c r="B476" s="20" t="s">
        <v>15</v>
      </c>
      <c r="C476" s="21">
        <v>-6.9963279913071941E-2</v>
      </c>
      <c r="D476" s="21">
        <v>-1.9279718267657842E-2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25" customHeight="1" x14ac:dyDescent="0.3">
      <c r="A479" s="87" t="s">
        <v>25</v>
      </c>
      <c r="B479" s="87"/>
      <c r="C479" s="87"/>
      <c r="D479" s="87"/>
      <c r="E479" s="87"/>
    </row>
    <row r="480" spans="1:5" x14ac:dyDescent="0.3">
      <c r="A480" s="5" t="s">
        <v>26</v>
      </c>
    </row>
    <row r="481" spans="1:5" x14ac:dyDescent="0.3">
      <c r="A481" s="5" t="s">
        <v>138</v>
      </c>
    </row>
    <row r="482" spans="1:5" x14ac:dyDescent="0.3">
      <c r="A482" s="5" t="s">
        <v>209</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43634</v>
      </c>
      <c r="C488" s="24">
        <v>45468</v>
      </c>
      <c r="D488" s="25">
        <v>7.8720168978817021E-2</v>
      </c>
      <c r="E488" s="32">
        <v>3</v>
      </c>
    </row>
    <row r="489" spans="1:5" x14ac:dyDescent="0.3">
      <c r="A489" s="31" t="s">
        <v>37</v>
      </c>
      <c r="B489" s="24">
        <v>43606</v>
      </c>
      <c r="C489" s="24">
        <v>45440</v>
      </c>
      <c r="D489" s="25">
        <v>7.9050677139531497E-2</v>
      </c>
      <c r="E489" s="32">
        <v>3</v>
      </c>
    </row>
    <row r="490" spans="1:5" x14ac:dyDescent="0.3">
      <c r="A490" s="39" t="s">
        <v>38</v>
      </c>
      <c r="B490" s="24">
        <v>43578</v>
      </c>
      <c r="C490" s="24">
        <v>45412</v>
      </c>
      <c r="D490" s="25">
        <v>7.9103417221114913E-2</v>
      </c>
      <c r="E490" s="32">
        <v>3</v>
      </c>
    </row>
    <row r="491" spans="1:5" x14ac:dyDescent="0.3">
      <c r="A491" s="39" t="s">
        <v>39</v>
      </c>
      <c r="B491" s="24">
        <v>43536</v>
      </c>
      <c r="C491" s="24">
        <v>45370</v>
      </c>
      <c r="D491" s="25">
        <v>7.9433535318024023E-2</v>
      </c>
      <c r="E491" s="32">
        <v>3</v>
      </c>
    </row>
    <row r="492" spans="1:5" x14ac:dyDescent="0.3">
      <c r="A492" s="39" t="s">
        <v>40</v>
      </c>
      <c r="B492" s="24">
        <v>43522</v>
      </c>
      <c r="C492" s="24">
        <v>45342</v>
      </c>
      <c r="D492" s="25">
        <v>7.9663125391700118E-2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-0.67441255110358322</v>
      </c>
      <c r="D501" s="21">
        <v>-0.21642560049252846</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-9.3045214869043047E-3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3.75"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43627</v>
      </c>
      <c r="C517" s="24">
        <v>45461</v>
      </c>
      <c r="D517" s="25">
        <v>0.10308977301222977</v>
      </c>
      <c r="E517" s="32">
        <v>3</v>
      </c>
    </row>
    <row r="518" spans="1:5" x14ac:dyDescent="0.3">
      <c r="A518" s="31" t="s">
        <v>37</v>
      </c>
      <c r="B518" s="24">
        <v>43599</v>
      </c>
      <c r="C518" s="24">
        <v>45433</v>
      </c>
      <c r="D518" s="25">
        <v>0.10317965464285267</v>
      </c>
      <c r="E518" s="32">
        <v>3</v>
      </c>
    </row>
    <row r="519" spans="1:5" x14ac:dyDescent="0.3">
      <c r="A519" s="39" t="s">
        <v>38</v>
      </c>
      <c r="B519" s="24">
        <v>43571</v>
      </c>
      <c r="C519" s="24">
        <v>45405</v>
      </c>
      <c r="D519" s="25">
        <v>0.10364108559196644</v>
      </c>
      <c r="E519" s="32">
        <v>3</v>
      </c>
    </row>
    <row r="520" spans="1:5" x14ac:dyDescent="0.3">
      <c r="A520" s="39" t="s">
        <v>39</v>
      </c>
      <c r="B520" s="24">
        <v>43543</v>
      </c>
      <c r="C520" s="24">
        <v>45377</v>
      </c>
      <c r="D520" s="25">
        <v>0.10397859322159336</v>
      </c>
      <c r="E520" s="32">
        <v>3</v>
      </c>
    </row>
    <row r="521" spans="1:5" x14ac:dyDescent="0.3">
      <c r="A521" s="39" t="s">
        <v>40</v>
      </c>
      <c r="B521" s="24">
        <v>43529</v>
      </c>
      <c r="C521" s="24">
        <v>45349</v>
      </c>
      <c r="D521" s="25">
        <v>0.10431295279438568</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-0.69432313815847924</v>
      </c>
      <c r="D530" s="21">
        <v>-0.33437396837785482</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46</v>
      </c>
      <c r="E533" s="26" t="s">
        <v>14</v>
      </c>
    </row>
    <row r="534" spans="1:5" x14ac:dyDescent="0.3">
      <c r="A534" s="19"/>
      <c r="B534" s="20" t="s">
        <v>15</v>
      </c>
      <c r="C534" s="21">
        <v>-3.0201571574991481E-2</v>
      </c>
      <c r="D534" s="21">
        <v>-1.5229178554284628E-3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6.75" customHeight="1" x14ac:dyDescent="0.3">
      <c r="A537" s="87" t="s">
        <v>25</v>
      </c>
      <c r="B537" s="87"/>
      <c r="C537" s="87"/>
      <c r="D537" s="87"/>
      <c r="E537" s="87"/>
    </row>
    <row r="538" spans="1:5" x14ac:dyDescent="0.3">
      <c r="A538" s="5" t="s">
        <v>26</v>
      </c>
    </row>
    <row r="539" spans="1:5" x14ac:dyDescent="0.3">
      <c r="A539" s="5" t="s">
        <v>138</v>
      </c>
    </row>
    <row r="540" spans="1:5" x14ac:dyDescent="0.3">
      <c r="A540" s="5" t="s">
        <v>139</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43641</v>
      </c>
      <c r="C546" s="24">
        <v>45468</v>
      </c>
      <c r="D546" s="25">
        <v>9.8445128551058206E-2</v>
      </c>
      <c r="E546" s="32">
        <v>3</v>
      </c>
    </row>
    <row r="547" spans="1:5" x14ac:dyDescent="0.3">
      <c r="A547" s="31" t="s">
        <v>37</v>
      </c>
      <c r="B547" s="24">
        <v>43613</v>
      </c>
      <c r="C547" s="24">
        <v>45440</v>
      </c>
      <c r="D547" s="25">
        <v>9.849270646298082E-2</v>
      </c>
      <c r="E547" s="32">
        <v>3</v>
      </c>
    </row>
    <row r="548" spans="1:5" x14ac:dyDescent="0.3">
      <c r="A548" s="39" t="s">
        <v>38</v>
      </c>
      <c r="B548" s="24">
        <v>43585</v>
      </c>
      <c r="C548" s="24">
        <v>45412</v>
      </c>
      <c r="D548" s="25">
        <v>9.8592380645882244E-2</v>
      </c>
      <c r="E548" s="32">
        <v>3</v>
      </c>
    </row>
    <row r="549" spans="1:5" x14ac:dyDescent="0.3">
      <c r="A549" s="39" t="s">
        <v>39</v>
      </c>
      <c r="B549" s="24">
        <v>43550</v>
      </c>
      <c r="C549" s="24">
        <v>45377</v>
      </c>
      <c r="D549" s="25">
        <v>9.8846180687077234E-2</v>
      </c>
      <c r="E549" s="32">
        <v>3</v>
      </c>
    </row>
    <row r="550" spans="1:5" x14ac:dyDescent="0.3">
      <c r="A550" s="39" t="s">
        <v>40</v>
      </c>
      <c r="B550" s="24">
        <v>43522</v>
      </c>
      <c r="C550" s="24">
        <v>45349</v>
      </c>
      <c r="D550" s="25">
        <v>9.9025180096047313E-2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-0.71343969776589822</v>
      </c>
      <c r="D559" s="21">
        <v>-0.30637125460883863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355</v>
      </c>
      <c r="E562" s="26" t="s">
        <v>14</v>
      </c>
    </row>
    <row r="563" spans="1:5" x14ac:dyDescent="0.3">
      <c r="A563" s="19"/>
      <c r="B563" s="20" t="s">
        <v>15</v>
      </c>
      <c r="C563" s="21">
        <v>-5.1917009868154174E-2</v>
      </c>
      <c r="D563" s="21">
        <v>1.1455140618465975E-4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25" customHeight="1" x14ac:dyDescent="0.3">
      <c r="A566" s="87" t="s">
        <v>25</v>
      </c>
      <c r="B566" s="87"/>
      <c r="C566" s="87"/>
      <c r="D566" s="87"/>
      <c r="E566" s="87"/>
    </row>
    <row r="567" spans="1:5" x14ac:dyDescent="0.3">
      <c r="A567" s="5" t="s">
        <v>26</v>
      </c>
    </row>
    <row r="568" spans="1:5" x14ac:dyDescent="0.3">
      <c r="A568" s="5" t="s">
        <v>49</v>
      </c>
    </row>
    <row r="569" spans="1:5" x14ac:dyDescent="0.3">
      <c r="A569" s="5" t="s">
        <v>723</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43641</v>
      </c>
      <c r="C575" s="24">
        <v>45468</v>
      </c>
      <c r="D575" s="25">
        <v>0.11888930018116071</v>
      </c>
      <c r="E575" s="32">
        <v>3</v>
      </c>
    </row>
    <row r="576" spans="1:5" x14ac:dyDescent="0.3">
      <c r="A576" s="31" t="s">
        <v>37</v>
      </c>
      <c r="B576" s="24">
        <v>43613</v>
      </c>
      <c r="C576" s="24">
        <v>45440</v>
      </c>
      <c r="D576" s="25">
        <v>0.11899984927622918</v>
      </c>
      <c r="E576" s="32">
        <v>3</v>
      </c>
    </row>
    <row r="577" spans="1:5" x14ac:dyDescent="0.3">
      <c r="A577" s="39" t="s">
        <v>38</v>
      </c>
      <c r="B577" s="24">
        <v>43585</v>
      </c>
      <c r="C577" s="24">
        <v>45412</v>
      </c>
      <c r="D577" s="25">
        <v>0.11912966767485494</v>
      </c>
      <c r="E577" s="32">
        <v>3</v>
      </c>
    </row>
    <row r="578" spans="1:5" x14ac:dyDescent="0.3">
      <c r="A578" s="39" t="s">
        <v>39</v>
      </c>
      <c r="B578" s="24">
        <v>43550</v>
      </c>
      <c r="C578" s="24">
        <v>45377</v>
      </c>
      <c r="D578" s="25">
        <v>0.11936733481387833</v>
      </c>
      <c r="E578" s="32">
        <v>3</v>
      </c>
    </row>
    <row r="579" spans="1:5" x14ac:dyDescent="0.3">
      <c r="A579" s="39" t="s">
        <v>40</v>
      </c>
      <c r="B579" s="24">
        <v>43522</v>
      </c>
      <c r="C579" s="24">
        <v>45349</v>
      </c>
      <c r="D579" s="25">
        <v>0.11957937419109452</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-0.67912765921801121</v>
      </c>
      <c r="D588" s="21">
        <v>-0.27762609152111517</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707</v>
      </c>
      <c r="E591" s="26" t="s">
        <v>14</v>
      </c>
    </row>
    <row r="592" spans="1:5" x14ac:dyDescent="0.3">
      <c r="A592" s="19"/>
      <c r="B592" s="20" t="s">
        <v>15</v>
      </c>
      <c r="C592" s="21">
        <v>-5.59393348407764E-2</v>
      </c>
      <c r="D592" s="21">
        <v>-2.7182855299607844E-3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3.75" customHeight="1" x14ac:dyDescent="0.3">
      <c r="A595" s="87" t="s">
        <v>25</v>
      </c>
      <c r="B595" s="87"/>
      <c r="C595" s="87"/>
      <c r="D595" s="87"/>
      <c r="E595" s="87"/>
    </row>
    <row r="596" spans="1:5" x14ac:dyDescent="0.3">
      <c r="A596" s="5" t="s">
        <v>26</v>
      </c>
    </row>
    <row r="597" spans="1:5" x14ac:dyDescent="0.3">
      <c r="A597" s="5" t="s">
        <v>49</v>
      </c>
    </row>
    <row r="598" spans="1:5" x14ac:dyDescent="0.3">
      <c r="A598" s="5" t="s">
        <v>382</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43641</v>
      </c>
      <c r="C604" s="24">
        <v>45468</v>
      </c>
      <c r="D604" s="25">
        <v>9.9447850805998703E-2</v>
      </c>
      <c r="E604" s="32">
        <v>3</v>
      </c>
    </row>
    <row r="605" spans="1:5" x14ac:dyDescent="0.3">
      <c r="A605" s="31" t="s">
        <v>37</v>
      </c>
      <c r="B605" s="24">
        <v>43613</v>
      </c>
      <c r="C605" s="24">
        <v>45440</v>
      </c>
      <c r="D605" s="25">
        <v>9.9553409940941209E-2</v>
      </c>
      <c r="E605" s="32">
        <v>3</v>
      </c>
    </row>
    <row r="606" spans="1:5" x14ac:dyDescent="0.3">
      <c r="A606" s="39" t="s">
        <v>38</v>
      </c>
      <c r="B606" s="24">
        <v>43585</v>
      </c>
      <c r="C606" s="24">
        <v>45412</v>
      </c>
      <c r="D606" s="25">
        <v>9.9678155758183368E-2</v>
      </c>
      <c r="E606" s="32">
        <v>3</v>
      </c>
    </row>
    <row r="607" spans="1:5" x14ac:dyDescent="0.3">
      <c r="A607" s="39" t="s">
        <v>39</v>
      </c>
      <c r="B607" s="24">
        <v>43550</v>
      </c>
      <c r="C607" s="24">
        <v>45377</v>
      </c>
      <c r="D607" s="25">
        <v>9.979783254661985E-2</v>
      </c>
      <c r="E607" s="32">
        <v>3</v>
      </c>
    </row>
    <row r="608" spans="1:5" x14ac:dyDescent="0.3">
      <c r="A608" s="39" t="s">
        <v>40</v>
      </c>
      <c r="B608" s="24">
        <v>43522</v>
      </c>
      <c r="C608" s="24">
        <v>45349</v>
      </c>
      <c r="D608" s="25">
        <v>9.9911515924901939E-2</v>
      </c>
      <c r="E608" s="32">
        <v>3</v>
      </c>
    </row>
  </sheetData>
  <mergeCells count="147">
    <mergeCell ref="A602:E602"/>
    <mergeCell ref="A15:E15"/>
    <mergeCell ref="A44:E44"/>
    <mergeCell ref="A73:E73"/>
    <mergeCell ref="A102:E102"/>
    <mergeCell ref="A160:E160"/>
    <mergeCell ref="A189:E189"/>
    <mergeCell ref="A218:E218"/>
    <mergeCell ref="A247:E247"/>
    <mergeCell ref="A276:E276"/>
    <mergeCell ref="A573:E573"/>
    <mergeCell ref="A581:E581"/>
    <mergeCell ref="C582:C584"/>
    <mergeCell ref="D582:D584"/>
    <mergeCell ref="E582:E584"/>
    <mergeCell ref="A595:E595"/>
    <mergeCell ref="A601:E601"/>
    <mergeCell ref="A544:E544"/>
    <mergeCell ref="A552:E552"/>
    <mergeCell ref="C553:C555"/>
    <mergeCell ref="D553:D555"/>
    <mergeCell ref="E553:E555"/>
    <mergeCell ref="A566:E566"/>
    <mergeCell ref="A572:E572"/>
    <mergeCell ref="A515:E515"/>
    <mergeCell ref="A523:E523"/>
    <mergeCell ref="C524:C526"/>
    <mergeCell ref="D524:D526"/>
    <mergeCell ref="E524:E526"/>
    <mergeCell ref="A537:E537"/>
    <mergeCell ref="A543:E543"/>
    <mergeCell ref="A486:E486"/>
    <mergeCell ref="A494:E494"/>
    <mergeCell ref="C495:C497"/>
    <mergeCell ref="D495:D497"/>
    <mergeCell ref="E495:E497"/>
    <mergeCell ref="A508:E508"/>
    <mergeCell ref="A514:E514"/>
    <mergeCell ref="A457:E457"/>
    <mergeCell ref="A465:E465"/>
    <mergeCell ref="C466:C468"/>
    <mergeCell ref="D466:D468"/>
    <mergeCell ref="E466:E468"/>
    <mergeCell ref="A479:E479"/>
    <mergeCell ref="A485:E485"/>
    <mergeCell ref="A428:E428"/>
    <mergeCell ref="A436:E436"/>
    <mergeCell ref="C437:C439"/>
    <mergeCell ref="D437:D439"/>
    <mergeCell ref="E437:E439"/>
    <mergeCell ref="A450:E450"/>
    <mergeCell ref="A456:E456"/>
    <mergeCell ref="A399:E399"/>
    <mergeCell ref="A407:E407"/>
    <mergeCell ref="C408:C410"/>
    <mergeCell ref="D408:D410"/>
    <mergeCell ref="E408:E410"/>
    <mergeCell ref="A421:E421"/>
    <mergeCell ref="A427:E427"/>
    <mergeCell ref="A370:E370"/>
    <mergeCell ref="A378:E378"/>
    <mergeCell ref="C379:C381"/>
    <mergeCell ref="D379:D381"/>
    <mergeCell ref="E379:E381"/>
    <mergeCell ref="A392:E392"/>
    <mergeCell ref="A398:E398"/>
    <mergeCell ref="A341:E341"/>
    <mergeCell ref="A349:E349"/>
    <mergeCell ref="C350:C352"/>
    <mergeCell ref="D350:D352"/>
    <mergeCell ref="E350:E352"/>
    <mergeCell ref="A363:E363"/>
    <mergeCell ref="A369:E369"/>
    <mergeCell ref="A312:E312"/>
    <mergeCell ref="A320:E320"/>
    <mergeCell ref="C321:C323"/>
    <mergeCell ref="D321:D323"/>
    <mergeCell ref="E321:E323"/>
    <mergeCell ref="A334:E334"/>
    <mergeCell ref="A340:E340"/>
    <mergeCell ref="A283:E283"/>
    <mergeCell ref="A291:E291"/>
    <mergeCell ref="C292:C294"/>
    <mergeCell ref="D292:D294"/>
    <mergeCell ref="E292:E294"/>
    <mergeCell ref="A305:E305"/>
    <mergeCell ref="A311:E311"/>
    <mergeCell ref="A254:E254"/>
    <mergeCell ref="A262:E262"/>
    <mergeCell ref="C263:C265"/>
    <mergeCell ref="D263:D265"/>
    <mergeCell ref="E263:E265"/>
    <mergeCell ref="A282:E282"/>
    <mergeCell ref="A225:E225"/>
    <mergeCell ref="A233:E233"/>
    <mergeCell ref="C234:C236"/>
    <mergeCell ref="D234:D236"/>
    <mergeCell ref="E234:E236"/>
    <mergeCell ref="A253:E253"/>
    <mergeCell ref="A196:E196"/>
    <mergeCell ref="A204:E204"/>
    <mergeCell ref="C205:C207"/>
    <mergeCell ref="D205:D207"/>
    <mergeCell ref="E205:E207"/>
    <mergeCell ref="A224:E224"/>
    <mergeCell ref="A167:E167"/>
    <mergeCell ref="A175:E175"/>
    <mergeCell ref="C176:C178"/>
    <mergeCell ref="D176:D178"/>
    <mergeCell ref="E176:E178"/>
    <mergeCell ref="A195:E195"/>
    <mergeCell ref="A138:E138"/>
    <mergeCell ref="A146:E146"/>
    <mergeCell ref="C147:C149"/>
    <mergeCell ref="D147:D149"/>
    <mergeCell ref="E147:E149"/>
    <mergeCell ref="A166:E166"/>
    <mergeCell ref="C118:C120"/>
    <mergeCell ref="D118:D120"/>
    <mergeCell ref="E118:E120"/>
    <mergeCell ref="A131:E131"/>
    <mergeCell ref="A137:E137"/>
    <mergeCell ref="A88:E88"/>
    <mergeCell ref="C89:C91"/>
    <mergeCell ref="D89:D91"/>
    <mergeCell ref="E89:E91"/>
    <mergeCell ref="A109:E109"/>
    <mergeCell ref="A108:E108"/>
    <mergeCell ref="A80:E80"/>
    <mergeCell ref="A79:E79"/>
    <mergeCell ref="A30:E30"/>
    <mergeCell ref="C31:C33"/>
    <mergeCell ref="D31:D33"/>
    <mergeCell ref="E31:E33"/>
    <mergeCell ref="A51:E51"/>
    <mergeCell ref="A50:E50"/>
    <mergeCell ref="A117:E117"/>
    <mergeCell ref="A1:E1"/>
    <mergeCell ref="C2:C4"/>
    <mergeCell ref="D2:D4"/>
    <mergeCell ref="E2:E4"/>
    <mergeCell ref="A22:E22"/>
    <mergeCell ref="A21:E21"/>
    <mergeCell ref="A59:E59"/>
    <mergeCell ref="C60:C62"/>
    <mergeCell ref="D60:D62"/>
    <mergeCell ref="E60:E6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436E1-90B8-439B-BBEA-2F0418D78F00}">
  <dimension ref="A1:G550"/>
  <sheetViews>
    <sheetView topLeftCell="A191" workbookViewId="0">
      <selection activeCell="F214" sqref="F214"/>
    </sheetView>
  </sheetViews>
  <sheetFormatPr baseColWidth="10" defaultRowHeight="14.4" x14ac:dyDescent="0.3"/>
  <cols>
    <col min="1" max="1" width="22.5546875" customWidth="1"/>
    <col min="2" max="2" width="55.109375" customWidth="1"/>
    <col min="3" max="4" width="11.441406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-0.4861561258278132</v>
      </c>
      <c r="D8" s="21">
        <v>-0.18200829501157578</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228</v>
      </c>
      <c r="D11" s="17" t="s">
        <v>229</v>
      </c>
      <c r="E11" s="17" t="s">
        <v>14</v>
      </c>
      <c r="F11" s="33">
        <f>(9590-9540)/9590</f>
        <v>5.2137643378519288E-3</v>
      </c>
      <c r="G11" s="33">
        <f>(10150-10100)/10150</f>
        <v>4.9261083743842365E-3</v>
      </c>
    </row>
    <row r="12" spans="1:7" x14ac:dyDescent="0.3">
      <c r="A12" s="19"/>
      <c r="B12" s="20" t="s">
        <v>15</v>
      </c>
      <c r="C12" s="21">
        <v>-4.6097130276543608E-2</v>
      </c>
      <c r="D12" s="21">
        <v>3.3834728615469434E-3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7.5" customHeight="1" x14ac:dyDescent="0.3">
      <c r="A15" s="87" t="s">
        <v>25</v>
      </c>
      <c r="B15" s="87"/>
      <c r="C15" s="87"/>
      <c r="D15" s="87"/>
      <c r="E15" s="87"/>
    </row>
    <row r="16" spans="1:7" x14ac:dyDescent="0.3">
      <c r="A16" s="5" t="s">
        <v>26</v>
      </c>
    </row>
    <row r="17" spans="1:6" x14ac:dyDescent="0.3">
      <c r="A17" s="5" t="s">
        <v>49</v>
      </c>
    </row>
    <row r="18" spans="1:6" x14ac:dyDescent="0.3">
      <c r="A18" s="5" t="s">
        <v>230</v>
      </c>
    </row>
    <row r="19" spans="1:6" x14ac:dyDescent="0.3">
      <c r="A19" s="5" t="s">
        <v>29</v>
      </c>
    </row>
    <row r="20" spans="1:6" x14ac:dyDescent="0.3">
      <c r="A20" s="5" t="s">
        <v>30</v>
      </c>
    </row>
    <row r="21" spans="1:6" x14ac:dyDescent="0.3">
      <c r="A21" s="88" t="s">
        <v>31</v>
      </c>
      <c r="B21" s="89"/>
      <c r="C21" s="89"/>
      <c r="D21" s="90"/>
      <c r="E21" s="28" t="b">
        <v>0</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43494</v>
      </c>
      <c r="C24" s="24">
        <v>44957</v>
      </c>
      <c r="D24" s="25">
        <v>7.6548912114284037E-2</v>
      </c>
      <c r="E24" s="32">
        <v>3</v>
      </c>
    </row>
    <row r="25" spans="1:6" x14ac:dyDescent="0.3">
      <c r="A25" s="31" t="s">
        <v>37</v>
      </c>
      <c r="B25" s="24">
        <v>43461</v>
      </c>
      <c r="C25" s="24">
        <v>44922</v>
      </c>
      <c r="D25" s="25">
        <v>7.6625268185370798E-2</v>
      </c>
      <c r="E25" s="32">
        <v>3</v>
      </c>
    </row>
    <row r="26" spans="1:6" x14ac:dyDescent="0.3">
      <c r="A26" s="23" t="s">
        <v>38</v>
      </c>
      <c r="B26" s="24">
        <v>43431</v>
      </c>
      <c r="C26" s="24">
        <v>44894</v>
      </c>
      <c r="D26" s="25">
        <v>7.7178637262660887E-2</v>
      </c>
      <c r="E26" s="32">
        <v>3</v>
      </c>
    </row>
    <row r="27" spans="1:6" x14ac:dyDescent="0.3">
      <c r="A27" s="23" t="s">
        <v>39</v>
      </c>
      <c r="B27" s="24">
        <v>43396</v>
      </c>
      <c r="C27" s="24">
        <v>44859</v>
      </c>
      <c r="D27" s="25">
        <v>7.7494517586353909E-2</v>
      </c>
      <c r="E27" s="32">
        <v>3</v>
      </c>
    </row>
    <row r="28" spans="1:6" x14ac:dyDescent="0.3">
      <c r="A28" s="23" t="s">
        <v>40</v>
      </c>
      <c r="B28" s="24">
        <v>43368</v>
      </c>
      <c r="C28" s="24">
        <v>44831</v>
      </c>
      <c r="D28" s="25">
        <v>7.7555299410058509E-2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41</v>
      </c>
      <c r="D36" s="18" t="s">
        <v>42</v>
      </c>
      <c r="E36" s="17" t="s">
        <v>14</v>
      </c>
    </row>
    <row r="37" spans="1:7" x14ac:dyDescent="0.3">
      <c r="A37" s="19"/>
      <c r="B37" s="20" t="s">
        <v>15</v>
      </c>
      <c r="C37" s="21">
        <v>-0.70537125568756442</v>
      </c>
      <c r="D37" s="21">
        <v>-0.30332929784540164</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231</v>
      </c>
      <c r="D40" s="17" t="s">
        <v>232</v>
      </c>
      <c r="E40" s="17" t="s">
        <v>14</v>
      </c>
      <c r="F40" s="33">
        <f>(9740-9640)/9740</f>
        <v>1.0266940451745379E-2</v>
      </c>
      <c r="G40" s="33">
        <f>(10040-9890)/10040</f>
        <v>1.4940239043824702E-2</v>
      </c>
    </row>
    <row r="41" spans="1:7" x14ac:dyDescent="0.3">
      <c r="A41" s="19"/>
      <c r="B41" s="20" t="s">
        <v>15</v>
      </c>
      <c r="C41" s="21">
        <v>-3.5507382771621687E-2</v>
      </c>
      <c r="D41" s="21">
        <v>-3.5169645234613967E-3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ht="36.75" customHeight="1" x14ac:dyDescent="0.3">
      <c r="A44" s="87" t="s">
        <v>25</v>
      </c>
      <c r="B44" s="87"/>
      <c r="C44" s="87"/>
      <c r="D44" s="87"/>
      <c r="E44" s="87"/>
    </row>
    <row r="45" spans="1:7" x14ac:dyDescent="0.3">
      <c r="A45" s="5" t="s">
        <v>26</v>
      </c>
    </row>
    <row r="46" spans="1:7" x14ac:dyDescent="0.3">
      <c r="A46" s="5" t="s">
        <v>49</v>
      </c>
    </row>
    <row r="47" spans="1:7" x14ac:dyDescent="0.3">
      <c r="A47" s="5" t="s">
        <v>233</v>
      </c>
    </row>
    <row r="48" spans="1:7" x14ac:dyDescent="0.3">
      <c r="A48" s="5" t="s">
        <v>29</v>
      </c>
    </row>
    <row r="49" spans="1:6" x14ac:dyDescent="0.3">
      <c r="A49" s="5" t="s">
        <v>51</v>
      </c>
    </row>
    <row r="50" spans="1:6" x14ac:dyDescent="0.3">
      <c r="A50" s="88" t="s">
        <v>31</v>
      </c>
      <c r="B50" s="89"/>
      <c r="C50" s="89"/>
      <c r="D50" s="90"/>
      <c r="E50" s="28" t="b">
        <v>0</v>
      </c>
      <c r="F50" s="34" t="s">
        <v>234</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43130</v>
      </c>
      <c r="C53" s="24">
        <v>44957</v>
      </c>
      <c r="D53" s="25">
        <v>0.11911258881677328</v>
      </c>
      <c r="E53" s="32">
        <v>3</v>
      </c>
    </row>
    <row r="54" spans="1:6" x14ac:dyDescent="0.3">
      <c r="A54" s="31" t="s">
        <v>37</v>
      </c>
      <c r="B54" s="24">
        <v>43096</v>
      </c>
      <c r="C54" s="24">
        <v>44922</v>
      </c>
      <c r="D54" s="25">
        <v>0.11914348502131221</v>
      </c>
      <c r="E54" s="32">
        <v>3</v>
      </c>
    </row>
    <row r="55" spans="1:6" x14ac:dyDescent="0.3">
      <c r="A55" s="23" t="s">
        <v>38</v>
      </c>
      <c r="B55" s="24">
        <v>43067</v>
      </c>
      <c r="C55" s="24">
        <v>44894</v>
      </c>
      <c r="D55" s="25">
        <v>0.1189655758678031</v>
      </c>
      <c r="E55" s="32">
        <v>3</v>
      </c>
    </row>
    <row r="56" spans="1:6" x14ac:dyDescent="0.3">
      <c r="A56" s="23" t="s">
        <v>39</v>
      </c>
      <c r="B56" s="24">
        <v>43032</v>
      </c>
      <c r="C56" s="24">
        <v>44859</v>
      </c>
      <c r="D56" s="25">
        <v>0.11885174732053884</v>
      </c>
      <c r="E56" s="32">
        <v>3</v>
      </c>
    </row>
    <row r="57" spans="1:6" x14ac:dyDescent="0.3">
      <c r="A57" s="23" t="s">
        <v>40</v>
      </c>
      <c r="B57" s="24">
        <v>43004</v>
      </c>
      <c r="C57" s="24">
        <v>44831</v>
      </c>
      <c r="D57" s="25">
        <v>0.11846105399391908</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52</v>
      </c>
      <c r="D65" s="18" t="s">
        <v>53</v>
      </c>
      <c r="E65" s="17" t="s">
        <v>14</v>
      </c>
    </row>
    <row r="66" spans="1:7" x14ac:dyDescent="0.3">
      <c r="A66" s="19"/>
      <c r="B66" s="20" t="s">
        <v>15</v>
      </c>
      <c r="C66" s="21">
        <v>-0.72827014250747779</v>
      </c>
      <c r="D66" s="21">
        <v>-0.31407718894505288</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235</v>
      </c>
      <c r="D69" s="17" t="s">
        <v>214</v>
      </c>
      <c r="E69" s="17" t="s">
        <v>14</v>
      </c>
      <c r="F69" s="33">
        <f>(9480-9410)/9480</f>
        <v>7.3839662447257384E-3</v>
      </c>
      <c r="G69" s="33">
        <f>(10160-10110)/10160</f>
        <v>4.921259842519685E-3</v>
      </c>
    </row>
    <row r="70" spans="1:7" x14ac:dyDescent="0.3">
      <c r="A70" s="19"/>
      <c r="B70" s="20" t="s">
        <v>15</v>
      </c>
      <c r="C70" s="21">
        <v>-5.9166378814047293E-2</v>
      </c>
      <c r="D70" s="21">
        <v>3.8060585647541334E-3</v>
      </c>
      <c r="E70" s="22"/>
    </row>
    <row r="71" spans="1:7" x14ac:dyDescent="0.3">
      <c r="A71" s="8" t="s">
        <v>22</v>
      </c>
      <c r="B71" s="16" t="s">
        <v>11</v>
      </c>
      <c r="C71" s="17" t="s">
        <v>57</v>
      </c>
      <c r="D71" s="17" t="s">
        <v>58</v>
      </c>
      <c r="E71" s="17" t="s">
        <v>14</v>
      </c>
    </row>
    <row r="72" spans="1:7" x14ac:dyDescent="0.3">
      <c r="A72" s="19"/>
      <c r="B72" s="20" t="s">
        <v>15</v>
      </c>
      <c r="C72" s="21">
        <v>0.20672817384674036</v>
      </c>
      <c r="D72" s="21">
        <v>4.7232049879988081E-2</v>
      </c>
      <c r="E72" s="22"/>
    </row>
    <row r="73" spans="1:7" ht="36" customHeight="1" x14ac:dyDescent="0.3">
      <c r="A73" s="87" t="s">
        <v>25</v>
      </c>
      <c r="B73" s="87"/>
      <c r="C73" s="87"/>
      <c r="D73" s="87"/>
      <c r="E73" s="87"/>
    </row>
    <row r="74" spans="1:7" x14ac:dyDescent="0.3">
      <c r="A74" s="5" t="s">
        <v>26</v>
      </c>
    </row>
    <row r="75" spans="1:7" x14ac:dyDescent="0.3">
      <c r="A75" s="5" t="s">
        <v>49</v>
      </c>
    </row>
    <row r="76" spans="1:7" x14ac:dyDescent="0.3">
      <c r="A76" s="5" t="s">
        <v>236</v>
      </c>
    </row>
    <row r="77" spans="1:7" x14ac:dyDescent="0.3">
      <c r="A77" s="5" t="s">
        <v>60</v>
      </c>
    </row>
    <row r="78" spans="1:7" x14ac:dyDescent="0.3">
      <c r="A78" s="5" t="s">
        <v>51</v>
      </c>
    </row>
    <row r="79" spans="1:7" x14ac:dyDescent="0.3">
      <c r="A79" s="88" t="s">
        <v>31</v>
      </c>
      <c r="B79" s="89"/>
      <c r="C79" s="89"/>
      <c r="D79" s="90"/>
      <c r="E79" s="28" t="b">
        <v>0</v>
      </c>
      <c r="F79" s="34" t="s">
        <v>234</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43130</v>
      </c>
      <c r="C82" s="24">
        <v>44957</v>
      </c>
      <c r="D82" s="25">
        <v>0.11418308268808496</v>
      </c>
      <c r="E82" s="32">
        <v>3</v>
      </c>
    </row>
    <row r="83" spans="1:5" x14ac:dyDescent="0.3">
      <c r="A83" s="31" t="s">
        <v>37</v>
      </c>
      <c r="B83" s="24">
        <v>43096</v>
      </c>
      <c r="C83" s="24">
        <v>44922</v>
      </c>
      <c r="D83" s="25">
        <v>0.11394666638975105</v>
      </c>
      <c r="E83" s="32">
        <v>3</v>
      </c>
    </row>
    <row r="84" spans="1:5" x14ac:dyDescent="0.3">
      <c r="A84" s="23" t="s">
        <v>38</v>
      </c>
      <c r="B84" s="24">
        <v>43067</v>
      </c>
      <c r="C84" s="24">
        <v>44894</v>
      </c>
      <c r="D84" s="25">
        <v>0.11370837901064633</v>
      </c>
      <c r="E84" s="32">
        <v>3</v>
      </c>
    </row>
    <row r="85" spans="1:5" x14ac:dyDescent="0.3">
      <c r="A85" s="23" t="s">
        <v>39</v>
      </c>
      <c r="B85" s="24">
        <v>43032</v>
      </c>
      <c r="C85" s="24">
        <v>44859</v>
      </c>
      <c r="D85" s="25">
        <v>0.11343829024961542</v>
      </c>
      <c r="E85" s="32">
        <v>3</v>
      </c>
    </row>
    <row r="86" spans="1:5" x14ac:dyDescent="0.3">
      <c r="A86" s="23" t="s">
        <v>40</v>
      </c>
      <c r="B86" s="24">
        <v>43004</v>
      </c>
      <c r="C86" s="24">
        <v>44831</v>
      </c>
      <c r="D86" s="25">
        <v>0.11279839480203541</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-0.72080556013842345</v>
      </c>
      <c r="D95" s="21">
        <v>-0.29882486301701205</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239</v>
      </c>
      <c r="D98" s="17" t="s">
        <v>205</v>
      </c>
      <c r="E98" s="17" t="s">
        <v>14</v>
      </c>
      <c r="F98" s="33">
        <f>(9520-9470)/9520</f>
        <v>5.2521008403361349E-3</v>
      </c>
      <c r="G98" s="33">
        <f>(9850-9800)/9850</f>
        <v>5.076142131979695E-3</v>
      </c>
    </row>
    <row r="99" spans="1:7" x14ac:dyDescent="0.3">
      <c r="A99" s="19"/>
      <c r="B99" s="20" t="s">
        <v>15</v>
      </c>
      <c r="C99" s="21">
        <v>-5.3320705280556879E-2</v>
      </c>
      <c r="D99" s="21">
        <v>-6.5941816671784004E-3</v>
      </c>
      <c r="E99" s="22"/>
    </row>
    <row r="100" spans="1:7" x14ac:dyDescent="0.3">
      <c r="A100" s="8" t="s">
        <v>22</v>
      </c>
      <c r="B100" s="16" t="s">
        <v>11</v>
      </c>
      <c r="C100" s="17" t="s">
        <v>70</v>
      </c>
      <c r="D100" s="17" t="s">
        <v>71</v>
      </c>
      <c r="E100" s="17" t="s">
        <v>14</v>
      </c>
    </row>
    <row r="101" spans="1:7" x14ac:dyDescent="0.3">
      <c r="A101" s="19"/>
      <c r="B101" s="20" t="s">
        <v>15</v>
      </c>
      <c r="C101" s="21">
        <v>0.26924092019120827</v>
      </c>
      <c r="D101" s="21">
        <v>4.605576724942595E-2</v>
      </c>
      <c r="E101" s="22"/>
    </row>
    <row r="102" spans="1:7" ht="35.25" customHeight="1" x14ac:dyDescent="0.3">
      <c r="A102" s="87" t="s">
        <v>25</v>
      </c>
      <c r="B102" s="87"/>
      <c r="C102" s="87"/>
      <c r="D102" s="87"/>
      <c r="E102" s="87"/>
    </row>
    <row r="103" spans="1:7" x14ac:dyDescent="0.3">
      <c r="A103" s="5" t="s">
        <v>26</v>
      </c>
    </row>
    <row r="104" spans="1:7" x14ac:dyDescent="0.3">
      <c r="A104" s="5" t="s">
        <v>49</v>
      </c>
    </row>
    <row r="105" spans="1:7" x14ac:dyDescent="0.3">
      <c r="A105" s="5" t="s">
        <v>240</v>
      </c>
    </row>
    <row r="106" spans="1:7" x14ac:dyDescent="0.3">
      <c r="A106" s="5" t="s">
        <v>29</v>
      </c>
    </row>
    <row r="107" spans="1:7" x14ac:dyDescent="0.3">
      <c r="A107" s="5" t="s">
        <v>30</v>
      </c>
    </row>
    <row r="108" spans="1:7" x14ac:dyDescent="0.3">
      <c r="A108" s="88" t="s">
        <v>31</v>
      </c>
      <c r="B108" s="89"/>
      <c r="C108" s="89"/>
      <c r="D108" s="90"/>
      <c r="E108" s="28" t="b">
        <v>0</v>
      </c>
      <c r="F108" s="34" t="s">
        <v>234</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44957</v>
      </c>
      <c r="D111" s="25">
        <v>0.11049580522451036</v>
      </c>
      <c r="E111" s="32">
        <v>3</v>
      </c>
    </row>
    <row r="112" spans="1:7" x14ac:dyDescent="0.3">
      <c r="A112" s="31" t="s">
        <v>37</v>
      </c>
      <c r="B112" s="24">
        <v>43214</v>
      </c>
      <c r="C112" s="24">
        <v>44922</v>
      </c>
      <c r="D112" s="25">
        <v>0.11139715237529627</v>
      </c>
      <c r="E112" s="32">
        <v>3</v>
      </c>
    </row>
    <row r="113" spans="1:7" x14ac:dyDescent="0.3">
      <c r="A113" s="23" t="s">
        <v>38</v>
      </c>
      <c r="B113" s="24">
        <v>43214</v>
      </c>
      <c r="C113" s="24">
        <v>44894</v>
      </c>
      <c r="D113" s="25">
        <v>0.11218788190573226</v>
      </c>
      <c r="E113" s="32">
        <v>3</v>
      </c>
    </row>
    <row r="114" spans="1:7" x14ac:dyDescent="0.3">
      <c r="A114" s="23" t="s">
        <v>39</v>
      </c>
      <c r="B114" s="24">
        <v>43214</v>
      </c>
      <c r="C114" s="24">
        <v>44859</v>
      </c>
      <c r="D114" s="25">
        <v>0.11315570013970828</v>
      </c>
      <c r="E114" s="32">
        <v>3</v>
      </c>
    </row>
    <row r="115" spans="1:7" x14ac:dyDescent="0.3">
      <c r="A115" s="23" t="s">
        <v>40</v>
      </c>
      <c r="B115" s="24">
        <v>43214</v>
      </c>
      <c r="C115" s="24">
        <v>44831</v>
      </c>
      <c r="D115" s="25">
        <v>0.11355770993753639</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77</v>
      </c>
      <c r="D123" s="18" t="s">
        <v>78</v>
      </c>
      <c r="E123" s="17" t="s">
        <v>14</v>
      </c>
    </row>
    <row r="124" spans="1:7" x14ac:dyDescent="0.3">
      <c r="A124" s="19"/>
      <c r="B124" s="20" t="s">
        <v>15</v>
      </c>
      <c r="C124" s="21">
        <v>-0.69518133886598943</v>
      </c>
      <c r="D124" s="21">
        <v>-0.26185401283567966</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185</v>
      </c>
      <c r="D127" s="17" t="s">
        <v>241</v>
      </c>
      <c r="E127" s="17" t="s">
        <v>14</v>
      </c>
      <c r="F127" s="33">
        <f>(10050-9910)/10050</f>
        <v>1.3930348258706468E-2</v>
      </c>
      <c r="G127" s="33">
        <f>(11560-11340)/11560</f>
        <v>1.9031141868512111E-2</v>
      </c>
    </row>
    <row r="128" spans="1:7" x14ac:dyDescent="0.3">
      <c r="A128" s="19"/>
      <c r="B128" s="20" t="s">
        <v>15</v>
      </c>
      <c r="C128" s="21">
        <v>-8.6549707602340265E-3</v>
      </c>
      <c r="D128" s="21">
        <v>2.5537215051237183E-2</v>
      </c>
      <c r="E128" s="22"/>
    </row>
    <row r="129" spans="1:6" x14ac:dyDescent="0.3">
      <c r="A129" s="8" t="s">
        <v>22</v>
      </c>
      <c r="B129" s="16" t="s">
        <v>11</v>
      </c>
      <c r="C129" s="17" t="s">
        <v>83</v>
      </c>
      <c r="D129" s="17" t="s">
        <v>84</v>
      </c>
      <c r="E129" s="17" t="s">
        <v>14</v>
      </c>
    </row>
    <row r="130" spans="1:6" x14ac:dyDescent="0.3">
      <c r="A130" s="19"/>
      <c r="B130" s="20" t="s">
        <v>15</v>
      </c>
      <c r="C130" s="21">
        <v>0.46830915457728883</v>
      </c>
      <c r="D130" s="21">
        <v>9.0280666505479612E-2</v>
      </c>
      <c r="E130" s="22"/>
    </row>
    <row r="131" spans="1:6" ht="36.75" customHeight="1" x14ac:dyDescent="0.3">
      <c r="A131" s="87" t="s">
        <v>25</v>
      </c>
      <c r="B131" s="87"/>
      <c r="C131" s="87"/>
      <c r="D131" s="87"/>
      <c r="E131" s="87"/>
    </row>
    <row r="132" spans="1:6" x14ac:dyDescent="0.3">
      <c r="A132" s="5" t="s">
        <v>26</v>
      </c>
    </row>
    <row r="133" spans="1:6" x14ac:dyDescent="0.3">
      <c r="A133" s="5" t="s">
        <v>85</v>
      </c>
    </row>
    <row r="134" spans="1:6" x14ac:dyDescent="0.3">
      <c r="A134" s="5" t="s">
        <v>242</v>
      </c>
    </row>
    <row r="135" spans="1:6" x14ac:dyDescent="0.3">
      <c r="A135" s="5" t="s">
        <v>87</v>
      </c>
    </row>
    <row r="136" spans="1:6" x14ac:dyDescent="0.3">
      <c r="A136" s="5" t="s">
        <v>51</v>
      </c>
    </row>
    <row r="137" spans="1:6" x14ac:dyDescent="0.3">
      <c r="A137" s="88" t="s">
        <v>31</v>
      </c>
      <c r="B137" s="89"/>
      <c r="C137" s="89"/>
      <c r="D137" s="90"/>
      <c r="E137" s="28" t="b">
        <v>0</v>
      </c>
      <c r="F137" s="34" t="s">
        <v>234</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43130</v>
      </c>
      <c r="C140" s="24">
        <v>44950</v>
      </c>
      <c r="D140" s="25">
        <v>0.18567165549732342</v>
      </c>
      <c r="E140" s="32">
        <v>4</v>
      </c>
    </row>
    <row r="141" spans="1:6" x14ac:dyDescent="0.3">
      <c r="A141" s="31" t="s">
        <v>37</v>
      </c>
      <c r="B141" s="24">
        <v>43102</v>
      </c>
      <c r="C141" s="24">
        <v>44922</v>
      </c>
      <c r="D141" s="25">
        <v>0.18449292117823385</v>
      </c>
      <c r="E141" s="32">
        <v>4</v>
      </c>
    </row>
    <row r="142" spans="1:6" x14ac:dyDescent="0.3">
      <c r="A142" s="23" t="s">
        <v>38</v>
      </c>
      <c r="B142" s="24">
        <v>43074</v>
      </c>
      <c r="C142" s="24">
        <v>44894</v>
      </c>
      <c r="D142" s="25">
        <v>0.1836790198241619</v>
      </c>
      <c r="E142" s="32">
        <v>4</v>
      </c>
    </row>
    <row r="143" spans="1:6" x14ac:dyDescent="0.3">
      <c r="A143" s="23" t="s">
        <v>39</v>
      </c>
      <c r="B143" s="24">
        <v>43032</v>
      </c>
      <c r="C143" s="24">
        <v>44852</v>
      </c>
      <c r="D143" s="25">
        <v>0.18259126439041964</v>
      </c>
      <c r="E143" s="32">
        <v>4</v>
      </c>
    </row>
    <row r="144" spans="1:6" x14ac:dyDescent="0.3">
      <c r="A144" s="23" t="s">
        <v>40</v>
      </c>
      <c r="B144" s="24">
        <v>43004</v>
      </c>
      <c r="C144" s="24">
        <v>44824</v>
      </c>
      <c r="D144" s="25">
        <v>0.18250651374179316</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52</v>
      </c>
      <c r="D152" s="18" t="s">
        <v>88</v>
      </c>
      <c r="E152" s="17" t="s">
        <v>14</v>
      </c>
    </row>
    <row r="153" spans="1:7" x14ac:dyDescent="0.3">
      <c r="A153" s="19"/>
      <c r="B153" s="20" t="s">
        <v>15</v>
      </c>
      <c r="C153" s="21">
        <v>-0.72794170472831132</v>
      </c>
      <c r="D153" s="21">
        <v>-0.32231033260709063</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56</v>
      </c>
      <c r="D156" s="17" t="s">
        <v>243</v>
      </c>
      <c r="E156" s="17" t="s">
        <v>14</v>
      </c>
      <c r="F156" s="33">
        <f>(9540-9440)/9540</f>
        <v>1.0482180293501049E-2</v>
      </c>
      <c r="G156" s="33">
        <f>(10200-10090)/10200</f>
        <v>1.0784313725490196E-2</v>
      </c>
    </row>
    <row r="157" spans="1:7" x14ac:dyDescent="0.3">
      <c r="A157" s="19"/>
      <c r="B157" s="20" t="s">
        <v>15</v>
      </c>
      <c r="C157" s="21">
        <v>-5.5843210987507552E-2</v>
      </c>
      <c r="D157" s="21">
        <v>3.1380413689865438E-3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ht="35.25" customHeight="1" x14ac:dyDescent="0.3">
      <c r="A160" s="87" t="s">
        <v>25</v>
      </c>
      <c r="B160" s="87"/>
      <c r="C160" s="87"/>
      <c r="D160" s="87"/>
      <c r="E160" s="87"/>
    </row>
    <row r="161" spans="1:6" x14ac:dyDescent="0.3">
      <c r="A161" s="5" t="s">
        <v>26</v>
      </c>
    </row>
    <row r="162" spans="1:6" x14ac:dyDescent="0.3">
      <c r="A162" s="5" t="s">
        <v>49</v>
      </c>
    </row>
    <row r="163" spans="1:6" x14ac:dyDescent="0.3">
      <c r="A163" s="5" t="s">
        <v>244</v>
      </c>
    </row>
    <row r="164" spans="1:6" x14ac:dyDescent="0.3">
      <c r="A164" s="5" t="s">
        <v>29</v>
      </c>
    </row>
    <row r="165" spans="1:6" x14ac:dyDescent="0.3">
      <c r="A165" s="5" t="s">
        <v>30</v>
      </c>
    </row>
    <row r="166" spans="1:6" x14ac:dyDescent="0.3">
      <c r="A166" s="88" t="s">
        <v>31</v>
      </c>
      <c r="B166" s="89"/>
      <c r="C166" s="89"/>
      <c r="D166" s="90"/>
      <c r="E166" s="28" t="b">
        <v>0</v>
      </c>
      <c r="F166" s="34" t="s">
        <v>234</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43130</v>
      </c>
      <c r="C169" s="24">
        <v>44957</v>
      </c>
      <c r="D169" s="25">
        <v>0.12899985298771027</v>
      </c>
      <c r="E169" s="32">
        <v>4</v>
      </c>
    </row>
    <row r="170" spans="1:6" x14ac:dyDescent="0.3">
      <c r="A170" s="31" t="s">
        <v>37</v>
      </c>
      <c r="B170" s="24">
        <v>43096</v>
      </c>
      <c r="C170" s="24">
        <v>44922</v>
      </c>
      <c r="D170" s="25">
        <v>0.12899494232886818</v>
      </c>
      <c r="E170" s="32">
        <v>4</v>
      </c>
    </row>
    <row r="171" spans="1:6" x14ac:dyDescent="0.3">
      <c r="A171" s="23" t="s">
        <v>38</v>
      </c>
      <c r="B171" s="24">
        <v>43067</v>
      </c>
      <c r="C171" s="24">
        <v>44894</v>
      </c>
      <c r="D171" s="25">
        <v>0.12887669818483111</v>
      </c>
      <c r="E171" s="32">
        <v>4</v>
      </c>
    </row>
    <row r="172" spans="1:6" x14ac:dyDescent="0.3">
      <c r="A172" s="23" t="s">
        <v>39</v>
      </c>
      <c r="B172" s="24">
        <v>43032</v>
      </c>
      <c r="C172" s="24">
        <v>44859</v>
      </c>
      <c r="D172" s="25">
        <v>0.12877473008517326</v>
      </c>
      <c r="E172" s="32">
        <v>4</v>
      </c>
    </row>
    <row r="173" spans="1:6" x14ac:dyDescent="0.3">
      <c r="A173" s="23" t="s">
        <v>40</v>
      </c>
      <c r="B173" s="24">
        <v>43004</v>
      </c>
      <c r="C173" s="24">
        <v>44831</v>
      </c>
      <c r="D173" s="25">
        <v>0.12811044153393406</v>
      </c>
      <c r="E173" s="32">
        <v>4</v>
      </c>
    </row>
    <row r="175" spans="1:6" x14ac:dyDescent="0.3">
      <c r="A175" s="92" t="s">
        <v>104</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245</v>
      </c>
      <c r="D181" s="18" t="s">
        <v>96</v>
      </c>
      <c r="E181" s="17" t="s">
        <v>14</v>
      </c>
    </row>
    <row r="182" spans="1:7" x14ac:dyDescent="0.3">
      <c r="A182" s="19"/>
      <c r="B182" s="20" t="s">
        <v>15</v>
      </c>
      <c r="C182" s="21">
        <v>-0.81847686440290934</v>
      </c>
      <c r="D182" s="21">
        <v>-0.37219627848214631</v>
      </c>
      <c r="E182" s="22"/>
    </row>
    <row r="183" spans="1:7" x14ac:dyDescent="0.3">
      <c r="A183" s="8" t="s">
        <v>16</v>
      </c>
      <c r="B183" s="16" t="s">
        <v>11</v>
      </c>
      <c r="C183" s="17" t="s">
        <v>97</v>
      </c>
      <c r="D183" s="17" t="s">
        <v>98</v>
      </c>
      <c r="E183" s="17" t="s">
        <v>14</v>
      </c>
    </row>
    <row r="184" spans="1:7" x14ac:dyDescent="0.3">
      <c r="A184" s="19"/>
      <c r="B184" s="20" t="s">
        <v>15</v>
      </c>
      <c r="C184" s="21">
        <v>-0.25622516264378659</v>
      </c>
      <c r="D184" s="21">
        <v>-9.8805965155070896E-2</v>
      </c>
      <c r="E184" s="22"/>
    </row>
    <row r="185" spans="1:7" x14ac:dyDescent="0.3">
      <c r="A185" s="8" t="s">
        <v>19</v>
      </c>
      <c r="B185" s="16" t="s">
        <v>11</v>
      </c>
      <c r="C185" s="17" t="s">
        <v>156</v>
      </c>
      <c r="D185" s="17" t="s">
        <v>100</v>
      </c>
      <c r="E185" s="17" t="s">
        <v>14</v>
      </c>
      <c r="F185" s="33">
        <f>(9900-9850)/9900</f>
        <v>5.0505050505050509E-3</v>
      </c>
      <c r="G185" s="33">
        <f>(10310-10290)/10310</f>
        <v>1.9398642095053346E-3</v>
      </c>
    </row>
    <row r="186" spans="1:7" x14ac:dyDescent="0.3">
      <c r="A186" s="19"/>
      <c r="B186" s="20" t="s">
        <v>15</v>
      </c>
      <c r="C186" s="21">
        <v>-1.5214413246588121E-2</v>
      </c>
      <c r="D186" s="21">
        <v>9.6745360446623963E-3</v>
      </c>
      <c r="E186" s="22"/>
    </row>
    <row r="187" spans="1:7" x14ac:dyDescent="0.3">
      <c r="A187" s="8" t="s">
        <v>22</v>
      </c>
      <c r="B187" s="16" t="s">
        <v>11</v>
      </c>
      <c r="C187" s="17" t="s">
        <v>101</v>
      </c>
      <c r="D187" s="17" t="s">
        <v>102</v>
      </c>
      <c r="E187" s="17" t="s">
        <v>14</v>
      </c>
    </row>
    <row r="188" spans="1:7" x14ac:dyDescent="0.3">
      <c r="A188" s="19"/>
      <c r="B188" s="20" t="s">
        <v>15</v>
      </c>
      <c r="C188" s="21">
        <v>0.37578180975338404</v>
      </c>
      <c r="D188" s="21">
        <v>5.1070218517526023E-2</v>
      </c>
      <c r="E188" s="22"/>
    </row>
    <row r="189" spans="1:7" ht="33.75" customHeight="1" x14ac:dyDescent="0.3">
      <c r="A189" s="87" t="s">
        <v>25</v>
      </c>
      <c r="B189" s="87"/>
      <c r="C189" s="87"/>
      <c r="D189" s="87"/>
      <c r="E189" s="87"/>
    </row>
    <row r="190" spans="1:7" x14ac:dyDescent="0.3">
      <c r="A190" s="5" t="s">
        <v>26</v>
      </c>
    </row>
    <row r="191" spans="1:7" x14ac:dyDescent="0.3">
      <c r="A191" s="5" t="s">
        <v>49</v>
      </c>
    </row>
    <row r="192" spans="1:7" x14ac:dyDescent="0.3">
      <c r="A192" s="5" t="s">
        <v>103</v>
      </c>
    </row>
    <row r="193" spans="1:6" x14ac:dyDescent="0.3">
      <c r="A193" s="5" t="s">
        <v>29</v>
      </c>
    </row>
    <row r="194" spans="1:6" x14ac:dyDescent="0.3">
      <c r="A194" s="5" t="s">
        <v>51</v>
      </c>
    </row>
    <row r="195" spans="1:6" x14ac:dyDescent="0.3">
      <c r="A195" s="88" t="s">
        <v>31</v>
      </c>
      <c r="B195" s="89"/>
      <c r="C195" s="89"/>
      <c r="D195" s="90"/>
      <c r="E195" s="28" t="b">
        <v>0</v>
      </c>
      <c r="F195" s="34" t="s">
        <v>234</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43126</v>
      </c>
      <c r="C198" s="24">
        <v>44953</v>
      </c>
      <c r="D198" s="25">
        <v>0.14822741107076723</v>
      </c>
      <c r="E198" s="32">
        <v>4</v>
      </c>
    </row>
    <row r="199" spans="1:6" x14ac:dyDescent="0.3">
      <c r="A199" s="31" t="s">
        <v>37</v>
      </c>
      <c r="B199" s="24">
        <v>43098</v>
      </c>
      <c r="C199" s="24">
        <v>44925</v>
      </c>
      <c r="D199" s="25">
        <v>0.14797917483434578</v>
      </c>
      <c r="E199" s="32">
        <v>4</v>
      </c>
    </row>
    <row r="200" spans="1:6" x14ac:dyDescent="0.3">
      <c r="A200" s="23" t="s">
        <v>38</v>
      </c>
      <c r="B200" s="24">
        <v>43063</v>
      </c>
      <c r="C200" s="24">
        <v>44890</v>
      </c>
      <c r="D200" s="25">
        <v>0.14789127478002434</v>
      </c>
      <c r="E200" s="32">
        <v>4</v>
      </c>
    </row>
    <row r="201" spans="1:6" x14ac:dyDescent="0.3">
      <c r="A201" s="23" t="s">
        <v>39</v>
      </c>
      <c r="B201" s="24">
        <v>43035</v>
      </c>
      <c r="C201" s="24">
        <v>44862</v>
      </c>
      <c r="D201" s="25">
        <v>0.14788832297156793</v>
      </c>
      <c r="E201" s="32">
        <v>4</v>
      </c>
    </row>
    <row r="202" spans="1:6" x14ac:dyDescent="0.3">
      <c r="A202" s="23" t="s">
        <v>40</v>
      </c>
      <c r="B202" s="24">
        <v>43007</v>
      </c>
      <c r="C202" s="24">
        <v>44834</v>
      </c>
      <c r="D202" s="25">
        <v>0.14782215313437488</v>
      </c>
      <c r="E202" s="32">
        <v>4</v>
      </c>
    </row>
    <row r="204" spans="1:6" x14ac:dyDescent="0.3">
      <c r="A204" s="92" t="s">
        <v>116</v>
      </c>
      <c r="B204" s="93"/>
      <c r="C204" s="93"/>
      <c r="D204" s="93"/>
      <c r="E204" s="93"/>
    </row>
    <row r="205" spans="1:6" x14ac:dyDescent="0.3">
      <c r="A205" s="1" t="s">
        <v>74</v>
      </c>
      <c r="B205" s="2"/>
      <c r="C205" s="94" t="s">
        <v>3</v>
      </c>
      <c r="D205" s="94" t="s">
        <v>75</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76</v>
      </c>
      <c r="C208" s="10"/>
      <c r="D208" s="11"/>
      <c r="E208" s="11"/>
    </row>
    <row r="209" spans="1:7" x14ac:dyDescent="0.3">
      <c r="A209" s="12"/>
      <c r="B209" s="13" t="s">
        <v>9</v>
      </c>
      <c r="C209" s="14"/>
      <c r="D209" s="15"/>
      <c r="E209" s="15"/>
    </row>
    <row r="210" spans="1:7" x14ac:dyDescent="0.3">
      <c r="A210" s="8" t="s">
        <v>10</v>
      </c>
      <c r="B210" s="16" t="s">
        <v>11</v>
      </c>
      <c r="C210" s="17" t="s">
        <v>106</v>
      </c>
      <c r="D210" s="18" t="s">
        <v>107</v>
      </c>
      <c r="E210" s="17" t="s">
        <v>14</v>
      </c>
    </row>
    <row r="211" spans="1:7" x14ac:dyDescent="0.3">
      <c r="A211" s="19"/>
      <c r="B211" s="20" t="s">
        <v>15</v>
      </c>
      <c r="C211" s="21">
        <v>-0.7927567993949024</v>
      </c>
      <c r="D211" s="21">
        <v>-0.27990025161114129</v>
      </c>
      <c r="E211" s="22"/>
    </row>
    <row r="212" spans="1:7" x14ac:dyDescent="0.3">
      <c r="A212" s="8" t="s">
        <v>16</v>
      </c>
      <c r="B212" s="16" t="s">
        <v>11</v>
      </c>
      <c r="C212" s="17" t="s">
        <v>108</v>
      </c>
      <c r="D212" s="17" t="s">
        <v>246</v>
      </c>
      <c r="E212" s="17" t="s">
        <v>14</v>
      </c>
    </row>
    <row r="213" spans="1:7" x14ac:dyDescent="0.3">
      <c r="A213" s="19"/>
      <c r="B213" s="20" t="s">
        <v>15</v>
      </c>
      <c r="C213" s="21">
        <v>-0.32728281718066421</v>
      </c>
      <c r="D213" s="21">
        <v>-4.3116994856378543E-2</v>
      </c>
      <c r="E213" s="22"/>
    </row>
    <row r="214" spans="1:7" x14ac:dyDescent="0.3">
      <c r="A214" s="8" t="s">
        <v>19</v>
      </c>
      <c r="B214" s="16" t="s">
        <v>11</v>
      </c>
      <c r="C214" s="17" t="s">
        <v>247</v>
      </c>
      <c r="D214" s="17" t="s">
        <v>248</v>
      </c>
      <c r="E214" s="17" t="s">
        <v>14</v>
      </c>
      <c r="F214" s="33">
        <f>(11390-11180)/11390</f>
        <v>1.8437225636523266E-2</v>
      </c>
      <c r="G214" s="33">
        <f>(15460-14910)/15460</f>
        <v>3.5575679172056923E-2</v>
      </c>
    </row>
    <row r="215" spans="1:7" x14ac:dyDescent="0.3">
      <c r="A215" s="19"/>
      <c r="B215" s="20" t="s">
        <v>15</v>
      </c>
      <c r="C215" s="21">
        <v>0.11836162372023873</v>
      </c>
      <c r="D215" s="21">
        <v>8.3140076313386047E-2</v>
      </c>
      <c r="E215" s="22"/>
    </row>
    <row r="216" spans="1:7" x14ac:dyDescent="0.3">
      <c r="A216" s="8" t="s">
        <v>22</v>
      </c>
      <c r="B216" s="16" t="s">
        <v>11</v>
      </c>
      <c r="C216" s="17" t="s">
        <v>112</v>
      </c>
      <c r="D216" s="17" t="s">
        <v>113</v>
      </c>
      <c r="E216" s="17" t="s">
        <v>14</v>
      </c>
    </row>
    <row r="217" spans="1:7" x14ac:dyDescent="0.3">
      <c r="A217" s="19"/>
      <c r="B217" s="20" t="s">
        <v>15</v>
      </c>
      <c r="C217" s="21">
        <v>1.0786521931687743</v>
      </c>
      <c r="D217" s="21">
        <v>0.21357726864154336</v>
      </c>
      <c r="E217" s="22"/>
    </row>
    <row r="218" spans="1:7" ht="36" customHeight="1" x14ac:dyDescent="0.3">
      <c r="A218" s="87" t="s">
        <v>25</v>
      </c>
      <c r="B218" s="87"/>
      <c r="C218" s="87"/>
      <c r="D218" s="87"/>
      <c r="E218" s="87"/>
    </row>
    <row r="219" spans="1:7" x14ac:dyDescent="0.3">
      <c r="A219" s="5" t="s">
        <v>26</v>
      </c>
    </row>
    <row r="220" spans="1:7" x14ac:dyDescent="0.3">
      <c r="A220" s="5" t="s">
        <v>249</v>
      </c>
    </row>
    <row r="221" spans="1:7" x14ac:dyDescent="0.3">
      <c r="A221" s="5" t="s">
        <v>250</v>
      </c>
    </row>
    <row r="222" spans="1:7" x14ac:dyDescent="0.3">
      <c r="A222" s="5" t="s">
        <v>115</v>
      </c>
    </row>
    <row r="223" spans="1:7" x14ac:dyDescent="0.3">
      <c r="A223" s="5" t="s">
        <v>30</v>
      </c>
    </row>
    <row r="224" spans="1:7" x14ac:dyDescent="0.3">
      <c r="A224" s="88" t="s">
        <v>31</v>
      </c>
      <c r="B224" s="89"/>
      <c r="C224" s="89"/>
      <c r="D224" s="90"/>
      <c r="E224" s="28" t="b">
        <v>0</v>
      </c>
      <c r="F224" s="34" t="s">
        <v>234</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43131</v>
      </c>
      <c r="C227" s="24">
        <v>44957</v>
      </c>
      <c r="D227" s="25">
        <v>0.17260852894709308</v>
      </c>
      <c r="E227" s="32">
        <v>4</v>
      </c>
    </row>
    <row r="228" spans="1:5" x14ac:dyDescent="0.3">
      <c r="A228" s="31" t="s">
        <v>37</v>
      </c>
      <c r="B228" s="24">
        <v>43098</v>
      </c>
      <c r="C228" s="24">
        <v>44925</v>
      </c>
      <c r="D228" s="25">
        <v>0.17246744407660408</v>
      </c>
      <c r="E228" s="32">
        <v>4</v>
      </c>
    </row>
    <row r="229" spans="1:5" x14ac:dyDescent="0.3">
      <c r="A229" s="23" t="s">
        <v>38</v>
      </c>
      <c r="B229" s="24">
        <v>43069</v>
      </c>
      <c r="C229" s="24">
        <v>44895</v>
      </c>
      <c r="D229" s="25">
        <v>0.17216464528616041</v>
      </c>
      <c r="E229" s="32">
        <v>4</v>
      </c>
    </row>
    <row r="230" spans="1:5" x14ac:dyDescent="0.3">
      <c r="A230" s="23" t="s">
        <v>39</v>
      </c>
      <c r="B230" s="24">
        <v>43039</v>
      </c>
      <c r="C230" s="24">
        <v>44865</v>
      </c>
      <c r="D230" s="25">
        <v>0.17153450161264167</v>
      </c>
      <c r="E230" s="32">
        <v>4</v>
      </c>
    </row>
    <row r="231" spans="1:5" x14ac:dyDescent="0.3">
      <c r="A231" s="23" t="s">
        <v>40</v>
      </c>
      <c r="B231" s="24">
        <v>43007</v>
      </c>
      <c r="C231" s="24">
        <v>44834</v>
      </c>
      <c r="D231" s="25">
        <v>0.17083695690637149</v>
      </c>
      <c r="E231" s="32">
        <v>4</v>
      </c>
    </row>
    <row r="233" spans="1:5" x14ac:dyDescent="0.3">
      <c r="A233" s="92" t="s">
        <v>127</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117</v>
      </c>
      <c r="D239" s="18" t="s">
        <v>118</v>
      </c>
      <c r="E239" s="17" t="s">
        <v>14</v>
      </c>
    </row>
    <row r="240" spans="1:5" x14ac:dyDescent="0.3">
      <c r="A240" s="19"/>
      <c r="B240" s="20" t="s">
        <v>15</v>
      </c>
      <c r="C240" s="21">
        <v>-0.87179140979968828</v>
      </c>
      <c r="D240" s="21">
        <v>-0.32231670670159507</v>
      </c>
      <c r="E240" s="22"/>
    </row>
    <row r="241" spans="1:5" x14ac:dyDescent="0.3">
      <c r="A241" s="8" t="s">
        <v>16</v>
      </c>
      <c r="B241" s="16" t="s">
        <v>11</v>
      </c>
      <c r="C241" s="17" t="s">
        <v>119</v>
      </c>
      <c r="D241" s="17" t="s">
        <v>120</v>
      </c>
      <c r="E241" s="17" t="s">
        <v>14</v>
      </c>
    </row>
    <row r="242" spans="1:5" x14ac:dyDescent="0.3">
      <c r="A242" s="19"/>
      <c r="B242" s="20" t="s">
        <v>15</v>
      </c>
      <c r="C242" s="21">
        <v>-0.35109702057223935</v>
      </c>
      <c r="D242" s="21">
        <v>-9.0910378288848404E-2</v>
      </c>
      <c r="E242" s="22"/>
    </row>
    <row r="243" spans="1:5" x14ac:dyDescent="0.3">
      <c r="A243" s="8" t="s">
        <v>19</v>
      </c>
      <c r="B243" s="16" t="s">
        <v>11</v>
      </c>
      <c r="C243" s="17" t="s">
        <v>251</v>
      </c>
      <c r="D243" s="17" t="s">
        <v>252</v>
      </c>
      <c r="E243" s="17" t="s">
        <v>14</v>
      </c>
    </row>
    <row r="244" spans="1:5" x14ac:dyDescent="0.3">
      <c r="A244" s="19"/>
      <c r="B244" s="20" t="s">
        <v>15</v>
      </c>
      <c r="C244" s="21">
        <v>7.7540610798028098E-3</v>
      </c>
      <c r="D244" s="21">
        <v>1.101293958043903E-2</v>
      </c>
      <c r="E244" s="22"/>
    </row>
    <row r="245" spans="1:5" x14ac:dyDescent="0.3">
      <c r="A245" s="8" t="s">
        <v>22</v>
      </c>
      <c r="B245" s="16" t="s">
        <v>11</v>
      </c>
      <c r="C245" s="17" t="s">
        <v>123</v>
      </c>
      <c r="D245" s="17" t="s">
        <v>124</v>
      </c>
      <c r="E245" s="17" t="s">
        <v>14</v>
      </c>
    </row>
    <row r="246" spans="1:5" x14ac:dyDescent="0.3">
      <c r="A246" s="19"/>
      <c r="B246" s="20" t="s">
        <v>15</v>
      </c>
      <c r="C246" s="21">
        <v>0.59567629485593065</v>
      </c>
      <c r="D246" s="21">
        <v>0.10572603471111219</v>
      </c>
      <c r="E246" s="22"/>
    </row>
    <row r="247" spans="1:5" ht="36.75" customHeight="1" x14ac:dyDescent="0.3">
      <c r="A247" s="87" t="s">
        <v>25</v>
      </c>
      <c r="B247" s="87"/>
      <c r="C247" s="87"/>
      <c r="D247" s="87"/>
      <c r="E247" s="87"/>
    </row>
    <row r="248" spans="1:5" x14ac:dyDescent="0.3">
      <c r="A248" s="5" t="s">
        <v>26</v>
      </c>
    </row>
    <row r="249" spans="1:5" x14ac:dyDescent="0.3">
      <c r="A249" s="5" t="s">
        <v>85</v>
      </c>
    </row>
    <row r="250" spans="1:5" x14ac:dyDescent="0.3">
      <c r="A250" s="5" t="s">
        <v>253</v>
      </c>
    </row>
    <row r="251" spans="1:5" x14ac:dyDescent="0.3">
      <c r="A251" s="5" t="s">
        <v>126</v>
      </c>
    </row>
    <row r="252" spans="1:5" x14ac:dyDescent="0.3">
      <c r="A252" s="5" t="s">
        <v>30</v>
      </c>
    </row>
    <row r="253" spans="1:5" x14ac:dyDescent="0.3">
      <c r="A253" s="88" t="s">
        <v>31</v>
      </c>
      <c r="B253" s="89"/>
      <c r="C253" s="89"/>
      <c r="D253" s="90"/>
      <c r="E253" s="28" t="b">
        <v>0</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43131</v>
      </c>
      <c r="C256" s="24">
        <v>44957</v>
      </c>
      <c r="D256" s="25">
        <v>0.20739629311627003</v>
      </c>
      <c r="E256" s="32">
        <v>5</v>
      </c>
    </row>
    <row r="257" spans="1:5" x14ac:dyDescent="0.3">
      <c r="A257" s="31" t="s">
        <v>37</v>
      </c>
      <c r="B257" s="24">
        <v>43098</v>
      </c>
      <c r="C257" s="24">
        <v>44925</v>
      </c>
      <c r="D257" s="25">
        <v>0.20677811267506932</v>
      </c>
      <c r="E257" s="32">
        <v>5</v>
      </c>
    </row>
    <row r="258" spans="1:5" x14ac:dyDescent="0.3">
      <c r="A258" s="23" t="s">
        <v>38</v>
      </c>
      <c r="B258" s="24">
        <v>43069</v>
      </c>
      <c r="C258" s="24">
        <v>44895</v>
      </c>
      <c r="D258" s="25">
        <v>0.2057554010649599</v>
      </c>
      <c r="E258" s="32">
        <v>5</v>
      </c>
    </row>
    <row r="259" spans="1:5" x14ac:dyDescent="0.3">
      <c r="A259" s="23" t="s">
        <v>39</v>
      </c>
      <c r="B259" s="24">
        <v>43039</v>
      </c>
      <c r="C259" s="24">
        <v>44865</v>
      </c>
      <c r="D259" s="25">
        <v>0.20474979981068023</v>
      </c>
      <c r="E259" s="32">
        <v>5</v>
      </c>
    </row>
    <row r="260" spans="1:5" x14ac:dyDescent="0.3">
      <c r="A260" s="23" t="s">
        <v>40</v>
      </c>
      <c r="B260" s="24">
        <v>43007</v>
      </c>
      <c r="C260" s="24">
        <v>44834</v>
      </c>
      <c r="D260" s="25">
        <v>0.20242273152876242</v>
      </c>
      <c r="E260" s="32">
        <v>5</v>
      </c>
    </row>
    <row r="262" spans="1:5" x14ac:dyDescent="0.3">
      <c r="A262" s="92" t="s">
        <v>141</v>
      </c>
      <c r="B262" s="93"/>
      <c r="C262" s="93"/>
      <c r="D262" s="93"/>
      <c r="E262" s="93"/>
    </row>
    <row r="263" spans="1:5" x14ac:dyDescent="0.3">
      <c r="A263" s="1" t="s">
        <v>128</v>
      </c>
      <c r="B263" s="2"/>
      <c r="C263" s="94" t="s">
        <v>3</v>
      </c>
      <c r="D263" s="94" t="s">
        <v>129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130</v>
      </c>
      <c r="C266" s="10"/>
      <c r="D266" s="11"/>
      <c r="E266" s="11"/>
    </row>
    <row r="267" spans="1:5" x14ac:dyDescent="0.3">
      <c r="A267" s="12"/>
      <c r="B267" s="13" t="s">
        <v>9</v>
      </c>
      <c r="C267" s="14"/>
      <c r="D267" s="15"/>
      <c r="E267" s="15"/>
    </row>
    <row r="268" spans="1:5" x14ac:dyDescent="0.3">
      <c r="A268" s="8" t="s">
        <v>10</v>
      </c>
      <c r="B268" s="16" t="s">
        <v>11</v>
      </c>
      <c r="C268" s="17" t="s">
        <v>67</v>
      </c>
      <c r="D268" s="18" t="s">
        <v>131</v>
      </c>
      <c r="E268" s="17" t="s">
        <v>14</v>
      </c>
    </row>
    <row r="269" spans="1:5" x14ac:dyDescent="0.3">
      <c r="A269" s="19"/>
      <c r="B269" s="20" t="s">
        <v>15</v>
      </c>
      <c r="C269" s="21">
        <v>-0.25492288557234977</v>
      </c>
      <c r="D269" s="21">
        <v>-8.7774659899848784E-2</v>
      </c>
      <c r="E269" s="22"/>
    </row>
    <row r="270" spans="1:5" x14ac:dyDescent="0.3">
      <c r="A270" s="8" t="s">
        <v>16</v>
      </c>
      <c r="B270" s="16" t="s">
        <v>11</v>
      </c>
      <c r="C270" s="17" t="s">
        <v>132</v>
      </c>
      <c r="D270" s="17" t="s">
        <v>133</v>
      </c>
      <c r="E270" s="17" t="s">
        <v>14</v>
      </c>
    </row>
    <row r="271" spans="1:5" x14ac:dyDescent="0.3">
      <c r="A271" s="19"/>
      <c r="B271" s="20" t="s">
        <v>15</v>
      </c>
      <c r="C271" s="21">
        <v>-5.5390874106651999E-2</v>
      </c>
      <c r="D271" s="21">
        <v>-2.73541368948228E-2</v>
      </c>
      <c r="E271" s="22"/>
    </row>
    <row r="272" spans="1:5" x14ac:dyDescent="0.3">
      <c r="A272" s="8" t="s">
        <v>19</v>
      </c>
      <c r="B272" s="16" t="s">
        <v>11</v>
      </c>
      <c r="C272" s="17" t="s">
        <v>254</v>
      </c>
      <c r="D272" s="17" t="s">
        <v>121</v>
      </c>
      <c r="E272" s="17" t="s">
        <v>14</v>
      </c>
    </row>
    <row r="273" spans="1:5" x14ac:dyDescent="0.3">
      <c r="A273" s="19"/>
      <c r="B273" s="20" t="s">
        <v>15</v>
      </c>
      <c r="C273" s="21">
        <v>1.3167970700846965E-3</v>
      </c>
      <c r="D273" s="21">
        <v>6.4576734558436932E-3</v>
      </c>
      <c r="E273" s="22"/>
    </row>
    <row r="274" spans="1:5" x14ac:dyDescent="0.3">
      <c r="A274" s="8" t="s">
        <v>22</v>
      </c>
      <c r="B274" s="16" t="s">
        <v>11</v>
      </c>
      <c r="C274" s="17" t="s">
        <v>136</v>
      </c>
      <c r="D274" s="17" t="s">
        <v>137</v>
      </c>
      <c r="E274" s="17" t="s">
        <v>14</v>
      </c>
    </row>
    <row r="275" spans="1:5" x14ac:dyDescent="0.3">
      <c r="A275" s="19"/>
      <c r="B275" s="20" t="s">
        <v>15</v>
      </c>
      <c r="C275" s="21">
        <v>6.0768910808723042E-2</v>
      </c>
      <c r="D275" s="21">
        <v>3.2275509174063854E-2</v>
      </c>
      <c r="E275" s="22"/>
    </row>
    <row r="276" spans="1:5" ht="33.75" customHeight="1" x14ac:dyDescent="0.3">
      <c r="A276" s="87" t="s">
        <v>25</v>
      </c>
      <c r="B276" s="87"/>
      <c r="C276" s="87"/>
      <c r="D276" s="87"/>
      <c r="E276" s="87"/>
    </row>
    <row r="277" spans="1:5" x14ac:dyDescent="0.3">
      <c r="A277" s="5" t="s">
        <v>26</v>
      </c>
    </row>
    <row r="278" spans="1:5" x14ac:dyDescent="0.3">
      <c r="A278" s="5" t="s">
        <v>138</v>
      </c>
    </row>
    <row r="279" spans="1:5" x14ac:dyDescent="0.3">
      <c r="A279" s="5" t="s">
        <v>255</v>
      </c>
    </row>
    <row r="280" spans="1:5" x14ac:dyDescent="0.3">
      <c r="A280" s="5" t="s">
        <v>140</v>
      </c>
    </row>
    <row r="281" spans="1:5" x14ac:dyDescent="0.3">
      <c r="A281" s="5" t="s">
        <v>51</v>
      </c>
    </row>
    <row r="282" spans="1:5" x14ac:dyDescent="0.3">
      <c r="A282" s="88" t="s">
        <v>31</v>
      </c>
      <c r="B282" s="89"/>
      <c r="C282" s="89"/>
      <c r="D282" s="90"/>
      <c r="E282" s="28" t="b">
        <v>0</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43126</v>
      </c>
      <c r="C285" s="24">
        <v>44953</v>
      </c>
      <c r="D285" s="25">
        <v>2.6740755395303604E-2</v>
      </c>
      <c r="E285" s="32">
        <v>2</v>
      </c>
    </row>
    <row r="286" spans="1:5" x14ac:dyDescent="0.3">
      <c r="A286" s="31" t="s">
        <v>37</v>
      </c>
      <c r="B286" s="24">
        <v>43098</v>
      </c>
      <c r="C286" s="24">
        <v>44925</v>
      </c>
      <c r="D286" s="25">
        <v>2.6710786807214677E-2</v>
      </c>
      <c r="E286" s="32">
        <v>2</v>
      </c>
    </row>
    <row r="287" spans="1:5" x14ac:dyDescent="0.3">
      <c r="A287" s="23" t="s">
        <v>38</v>
      </c>
      <c r="B287" s="24">
        <v>43063</v>
      </c>
      <c r="C287" s="24">
        <v>44890</v>
      </c>
      <c r="D287" s="25">
        <v>2.6681842748086815E-2</v>
      </c>
      <c r="E287" s="32">
        <v>2</v>
      </c>
    </row>
    <row r="288" spans="1:5" x14ac:dyDescent="0.3">
      <c r="A288" s="23" t="s">
        <v>39</v>
      </c>
      <c r="B288" s="24">
        <v>43035</v>
      </c>
      <c r="C288" s="24">
        <v>44862</v>
      </c>
      <c r="D288" s="25">
        <v>2.6603669642614812E-2</v>
      </c>
      <c r="E288" s="32">
        <v>2</v>
      </c>
    </row>
    <row r="289" spans="1:5" x14ac:dyDescent="0.3">
      <c r="A289" s="23" t="s">
        <v>40</v>
      </c>
      <c r="B289" s="24">
        <v>43007</v>
      </c>
      <c r="C289" s="24">
        <v>44834</v>
      </c>
      <c r="D289" s="25">
        <v>2.647396154740346E-2</v>
      </c>
      <c r="E289" s="32">
        <v>2</v>
      </c>
    </row>
    <row r="291" spans="1:5" x14ac:dyDescent="0.3">
      <c r="A291" s="92" t="s">
        <v>151</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17" t="s">
        <v>142</v>
      </c>
      <c r="D297" s="18" t="s">
        <v>143</v>
      </c>
      <c r="E297" s="17" t="s">
        <v>14</v>
      </c>
    </row>
    <row r="298" spans="1:5" x14ac:dyDescent="0.3">
      <c r="A298" s="19"/>
      <c r="B298" s="20" t="s">
        <v>15</v>
      </c>
      <c r="C298" s="21">
        <v>-0.56433132268087194</v>
      </c>
      <c r="D298" s="21">
        <v>-0.1843107708738283</v>
      </c>
      <c r="E298" s="22"/>
    </row>
    <row r="299" spans="1:5" x14ac:dyDescent="0.3">
      <c r="A299" s="8" t="s">
        <v>16</v>
      </c>
      <c r="B299" s="16" t="s">
        <v>11</v>
      </c>
      <c r="C299" s="17" t="s">
        <v>144</v>
      </c>
      <c r="D299" s="17" t="s">
        <v>256</v>
      </c>
      <c r="E299" s="17" t="s">
        <v>14</v>
      </c>
    </row>
    <row r="300" spans="1:5" x14ac:dyDescent="0.3">
      <c r="A300" s="19"/>
      <c r="B300" s="20" t="s">
        <v>15</v>
      </c>
      <c r="C300" s="21">
        <v>-0.19285172253831806</v>
      </c>
      <c r="D300" s="21">
        <v>-2.6269328244171608E-2</v>
      </c>
      <c r="E300" s="22"/>
    </row>
    <row r="301" spans="1:5" x14ac:dyDescent="0.3">
      <c r="A301" s="8" t="s">
        <v>19</v>
      </c>
      <c r="B301" s="16" t="s">
        <v>11</v>
      </c>
      <c r="C301" s="17" t="s">
        <v>257</v>
      </c>
      <c r="D301" s="17" t="s">
        <v>258</v>
      </c>
      <c r="E301" s="17" t="s">
        <v>14</v>
      </c>
    </row>
    <row r="302" spans="1:5" x14ac:dyDescent="0.3">
      <c r="A302" s="19"/>
      <c r="B302" s="20" t="s">
        <v>15</v>
      </c>
      <c r="C302" s="21">
        <v>7.3235853035327203E-2</v>
      </c>
      <c r="D302" s="21">
        <v>9.5229568265834175E-2</v>
      </c>
      <c r="E302" s="22"/>
    </row>
    <row r="303" spans="1:5" x14ac:dyDescent="0.3">
      <c r="A303" s="8" t="s">
        <v>22</v>
      </c>
      <c r="B303" s="16" t="s">
        <v>11</v>
      </c>
      <c r="C303" s="17" t="s">
        <v>148</v>
      </c>
      <c r="D303" s="17" t="s">
        <v>149</v>
      </c>
      <c r="E303" s="17" t="s">
        <v>14</v>
      </c>
    </row>
    <row r="304" spans="1:5" x14ac:dyDescent="0.3">
      <c r="A304" s="19"/>
      <c r="B304" s="20" t="s">
        <v>15</v>
      </c>
      <c r="C304" s="21">
        <v>0.53675078348145733</v>
      </c>
      <c r="D304" s="21">
        <v>0.14482330262176579</v>
      </c>
      <c r="E304" s="22"/>
    </row>
    <row r="305" spans="1:5" ht="36" customHeight="1" x14ac:dyDescent="0.3">
      <c r="A305" s="87" t="s">
        <v>25</v>
      </c>
      <c r="B305" s="87"/>
      <c r="C305" s="87"/>
      <c r="D305" s="87"/>
      <c r="E305" s="87"/>
    </row>
    <row r="306" spans="1:5" x14ac:dyDescent="0.3">
      <c r="A306" s="5" t="s">
        <v>26</v>
      </c>
    </row>
    <row r="307" spans="1:5" x14ac:dyDescent="0.3">
      <c r="A307" s="5" t="s">
        <v>249</v>
      </c>
    </row>
    <row r="308" spans="1:5" x14ac:dyDescent="0.3">
      <c r="A308" s="5" t="s">
        <v>250</v>
      </c>
    </row>
    <row r="309" spans="1:5" x14ac:dyDescent="0.3">
      <c r="A309" s="5" t="s">
        <v>150</v>
      </c>
    </row>
    <row r="310" spans="1:5" x14ac:dyDescent="0.3">
      <c r="A310" s="5" t="s">
        <v>30</v>
      </c>
    </row>
    <row r="311" spans="1:5" x14ac:dyDescent="0.3">
      <c r="A311" s="88" t="s">
        <v>31</v>
      </c>
      <c r="B311" s="89"/>
      <c r="C311" s="89"/>
      <c r="D311" s="90"/>
      <c r="E311" s="28" t="b">
        <v>0</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43910</v>
      </c>
      <c r="C314" s="24">
        <v>44957</v>
      </c>
      <c r="D314" s="25">
        <v>0.17666931468596081</v>
      </c>
      <c r="E314" s="32">
        <v>4</v>
      </c>
    </row>
    <row r="315" spans="1:5" x14ac:dyDescent="0.3">
      <c r="A315" s="31" t="s">
        <v>37</v>
      </c>
      <c r="B315" s="24">
        <v>43910</v>
      </c>
      <c r="C315" s="24">
        <v>44925</v>
      </c>
      <c r="D315" s="25">
        <v>0.17771411332721862</v>
      </c>
      <c r="E315" s="32">
        <v>4</v>
      </c>
    </row>
    <row r="316" spans="1:5" x14ac:dyDescent="0.3">
      <c r="A316" s="23" t="s">
        <v>38</v>
      </c>
      <c r="B316" s="24">
        <v>43910</v>
      </c>
      <c r="C316" s="24">
        <v>44895</v>
      </c>
      <c r="D316" s="25">
        <v>0.17870222487620868</v>
      </c>
      <c r="E316" s="32">
        <v>4</v>
      </c>
    </row>
    <row r="317" spans="1:5" x14ac:dyDescent="0.3">
      <c r="A317" s="23" t="s">
        <v>39</v>
      </c>
      <c r="B317" s="24">
        <v>43910</v>
      </c>
      <c r="C317" s="24">
        <v>44865</v>
      </c>
      <c r="D317" s="25">
        <v>0.17838350074725953</v>
      </c>
      <c r="E317" s="32">
        <v>4</v>
      </c>
    </row>
    <row r="318" spans="1:5" x14ac:dyDescent="0.3">
      <c r="A318" s="23" t="s">
        <v>40</v>
      </c>
      <c r="B318" s="24">
        <v>43910</v>
      </c>
      <c r="C318" s="24">
        <v>44834</v>
      </c>
      <c r="D318" s="25">
        <v>0.1784888893945149</v>
      </c>
      <c r="E318" s="32">
        <v>4</v>
      </c>
    </row>
    <row r="320" spans="1:5" x14ac:dyDescent="0.3">
      <c r="A320" s="92" t="s">
        <v>162</v>
      </c>
      <c r="B320" s="93"/>
      <c r="C320" s="93"/>
      <c r="D320" s="93"/>
      <c r="E320" s="93"/>
    </row>
    <row r="321" spans="1:5" x14ac:dyDescent="0.3">
      <c r="A321" s="1" t="s">
        <v>2</v>
      </c>
      <c r="B321" s="2"/>
      <c r="C321" s="94" t="s">
        <v>3</v>
      </c>
      <c r="D321" s="94" t="s">
        <v>4</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8</v>
      </c>
      <c r="C324" s="10"/>
      <c r="D324" s="11"/>
      <c r="E324" s="11"/>
    </row>
    <row r="325" spans="1:5" x14ac:dyDescent="0.3">
      <c r="A325" s="12"/>
      <c r="B325" s="13" t="s">
        <v>9</v>
      </c>
      <c r="C325" s="14"/>
      <c r="D325" s="15"/>
      <c r="E325" s="15"/>
    </row>
    <row r="326" spans="1:5" x14ac:dyDescent="0.3">
      <c r="A326" s="8" t="s">
        <v>10</v>
      </c>
      <c r="B326" s="16" t="s">
        <v>11</v>
      </c>
      <c r="C326" s="17" t="s">
        <v>152</v>
      </c>
      <c r="D326" s="18" t="s">
        <v>153</v>
      </c>
      <c r="E326" s="17" t="s">
        <v>14</v>
      </c>
    </row>
    <row r="327" spans="1:5" x14ac:dyDescent="0.3">
      <c r="A327" s="19"/>
      <c r="B327" s="20" t="s">
        <v>15</v>
      </c>
      <c r="C327" s="21">
        <v>-0.62403249906003366</v>
      </c>
      <c r="D327" s="21">
        <v>-0.24116747625202384</v>
      </c>
      <c r="E327" s="22"/>
    </row>
    <row r="328" spans="1:5" x14ac:dyDescent="0.3">
      <c r="A328" s="8" t="s">
        <v>16</v>
      </c>
      <c r="B328" s="16" t="s">
        <v>11</v>
      </c>
      <c r="C328" s="17" t="s">
        <v>154</v>
      </c>
      <c r="D328" s="17" t="s">
        <v>155</v>
      </c>
      <c r="E328" s="17" t="s">
        <v>14</v>
      </c>
    </row>
    <row r="329" spans="1:5" x14ac:dyDescent="0.3">
      <c r="A329" s="19"/>
      <c r="B329" s="20" t="s">
        <v>15</v>
      </c>
      <c r="C329" s="21">
        <v>-0.16338537083643567</v>
      </c>
      <c r="D329" s="21">
        <v>-5.4926864259024044E-2</v>
      </c>
      <c r="E329" s="22"/>
    </row>
    <row r="330" spans="1:5" x14ac:dyDescent="0.3">
      <c r="A330" s="8" t="s">
        <v>19</v>
      </c>
      <c r="B330" s="16" t="s">
        <v>11</v>
      </c>
      <c r="C330" s="17" t="s">
        <v>259</v>
      </c>
      <c r="D330" s="17" t="s">
        <v>260</v>
      </c>
      <c r="E330" s="17" t="s">
        <v>14</v>
      </c>
    </row>
    <row r="331" spans="1:5" x14ac:dyDescent="0.3">
      <c r="A331" s="19"/>
      <c r="B331" s="20" t="s">
        <v>15</v>
      </c>
      <c r="C331" s="21">
        <v>-1.7440290665574176E-2</v>
      </c>
      <c r="D331" s="21">
        <v>8.609610059276962E-3</v>
      </c>
      <c r="E331" s="22"/>
    </row>
    <row r="332" spans="1:5" x14ac:dyDescent="0.3">
      <c r="A332" s="8" t="s">
        <v>22</v>
      </c>
      <c r="B332" s="16" t="s">
        <v>11</v>
      </c>
      <c r="C332" s="17" t="s">
        <v>158</v>
      </c>
      <c r="D332" s="17" t="s">
        <v>261</v>
      </c>
      <c r="E332" s="17" t="s">
        <v>14</v>
      </c>
    </row>
    <row r="333" spans="1:5" x14ac:dyDescent="0.3">
      <c r="A333" s="19"/>
      <c r="B333" s="20" t="s">
        <v>15</v>
      </c>
      <c r="C333" s="21">
        <v>0.22688072543591775</v>
      </c>
      <c r="D333" s="21">
        <v>4.5801391417290782E-2</v>
      </c>
      <c r="E333" s="22"/>
    </row>
    <row r="334" spans="1:5" ht="36.75" customHeight="1" x14ac:dyDescent="0.3">
      <c r="A334" s="87" t="s">
        <v>25</v>
      </c>
      <c r="B334" s="87"/>
      <c r="C334" s="87"/>
      <c r="D334" s="87"/>
      <c r="E334" s="87"/>
    </row>
    <row r="335" spans="1:5" x14ac:dyDescent="0.3">
      <c r="A335" s="5" t="s">
        <v>26</v>
      </c>
    </row>
    <row r="336" spans="1:5" x14ac:dyDescent="0.3">
      <c r="A336" s="5" t="s">
        <v>49</v>
      </c>
    </row>
    <row r="337" spans="1:5" x14ac:dyDescent="0.3">
      <c r="A337" s="5" t="s">
        <v>262</v>
      </c>
    </row>
    <row r="338" spans="1:5" x14ac:dyDescent="0.3">
      <c r="A338" s="5" t="s">
        <v>263</v>
      </c>
    </row>
    <row r="339" spans="1:5" x14ac:dyDescent="0.3">
      <c r="A339" s="5" t="s">
        <v>30</v>
      </c>
    </row>
    <row r="340" spans="1:5" x14ac:dyDescent="0.3">
      <c r="A340" s="88" t="s">
        <v>31</v>
      </c>
      <c r="B340" s="89"/>
      <c r="C340" s="89"/>
      <c r="D340" s="90"/>
      <c r="E340" s="28" t="b">
        <v>0</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43126</v>
      </c>
      <c r="C343" s="24">
        <v>44953</v>
      </c>
      <c r="D343" s="25">
        <v>8.3123806841202658E-2</v>
      </c>
      <c r="E343" s="32">
        <v>3</v>
      </c>
    </row>
    <row r="344" spans="1:5" x14ac:dyDescent="0.3">
      <c r="A344" s="31" t="s">
        <v>37</v>
      </c>
      <c r="B344" s="24">
        <v>43098</v>
      </c>
      <c r="C344" s="24">
        <v>44925</v>
      </c>
      <c r="D344" s="25">
        <v>8.3151484465690109E-2</v>
      </c>
      <c r="E344" s="32">
        <v>3</v>
      </c>
    </row>
    <row r="345" spans="1:5" x14ac:dyDescent="0.3">
      <c r="A345" s="23" t="s">
        <v>38</v>
      </c>
      <c r="B345" s="24">
        <v>43063</v>
      </c>
      <c r="C345" s="24">
        <v>44890</v>
      </c>
      <c r="D345" s="25">
        <v>8.3183142587139741E-2</v>
      </c>
      <c r="E345" s="32">
        <v>3</v>
      </c>
    </row>
    <row r="346" spans="1:5" x14ac:dyDescent="0.3">
      <c r="A346" s="23" t="s">
        <v>39</v>
      </c>
      <c r="B346" s="24">
        <v>43035</v>
      </c>
      <c r="C346" s="24">
        <v>44862</v>
      </c>
      <c r="D346" s="25">
        <v>8.3083787958521366E-2</v>
      </c>
      <c r="E346" s="32">
        <v>3</v>
      </c>
    </row>
    <row r="347" spans="1:5" x14ac:dyDescent="0.3">
      <c r="A347" s="23" t="s">
        <v>40</v>
      </c>
      <c r="B347" s="24">
        <v>43007</v>
      </c>
      <c r="C347" s="24">
        <v>44834</v>
      </c>
      <c r="D347" s="25">
        <v>8.2964885322477158E-2</v>
      </c>
      <c r="E347" s="32">
        <v>3</v>
      </c>
    </row>
    <row r="349" spans="1:5" x14ac:dyDescent="0.3">
      <c r="A349" s="92" t="s">
        <v>171</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163</v>
      </c>
      <c r="D355" s="18" t="s">
        <v>164</v>
      </c>
      <c r="E355" s="17" t="s">
        <v>14</v>
      </c>
    </row>
    <row r="356" spans="1:5" x14ac:dyDescent="0.3">
      <c r="A356" s="19"/>
      <c r="B356" s="20" t="s">
        <v>15</v>
      </c>
      <c r="C356" s="21">
        <v>-0.76042270701054271</v>
      </c>
      <c r="D356" s="21">
        <v>-0.35364285794097627</v>
      </c>
      <c r="E356" s="22"/>
    </row>
    <row r="357" spans="1:5" x14ac:dyDescent="0.3">
      <c r="A357" s="8" t="s">
        <v>16</v>
      </c>
      <c r="B357" s="16" t="s">
        <v>11</v>
      </c>
      <c r="C357" s="17" t="s">
        <v>165</v>
      </c>
      <c r="D357" s="17" t="s">
        <v>166</v>
      </c>
      <c r="E357" s="17" t="s">
        <v>14</v>
      </c>
    </row>
    <row r="358" spans="1:5" x14ac:dyDescent="0.3">
      <c r="A358" s="19"/>
      <c r="B358" s="20" t="s">
        <v>15</v>
      </c>
      <c r="C358" s="21">
        <v>-0.25788074385122972</v>
      </c>
      <c r="D358" s="21">
        <v>-0.1037057625357376</v>
      </c>
      <c r="E358" s="22"/>
    </row>
    <row r="359" spans="1:5" x14ac:dyDescent="0.3">
      <c r="A359" s="8" t="s">
        <v>19</v>
      </c>
      <c r="B359" s="16" t="s">
        <v>11</v>
      </c>
      <c r="C359" s="17" t="s">
        <v>264</v>
      </c>
      <c r="D359" s="17" t="s">
        <v>265</v>
      </c>
      <c r="E359" s="17" t="s">
        <v>14</v>
      </c>
    </row>
    <row r="360" spans="1:5" x14ac:dyDescent="0.3">
      <c r="A360" s="19"/>
      <c r="B360" s="20" t="s">
        <v>15</v>
      </c>
      <c r="C360" s="21">
        <v>2.0592707766461826E-2</v>
      </c>
      <c r="D360" s="21">
        <v>3.4297133717169581E-2</v>
      </c>
      <c r="E360" s="22"/>
    </row>
    <row r="361" spans="1:5" x14ac:dyDescent="0.3">
      <c r="A361" s="8" t="s">
        <v>22</v>
      </c>
      <c r="B361" s="16" t="s">
        <v>11</v>
      </c>
      <c r="C361" s="17" t="s">
        <v>169</v>
      </c>
      <c r="D361" s="17" t="s">
        <v>170</v>
      </c>
      <c r="E361" s="17" t="s">
        <v>14</v>
      </c>
    </row>
    <row r="362" spans="1:5" x14ac:dyDescent="0.3">
      <c r="A362" s="19"/>
      <c r="B362" s="20" t="s">
        <v>15</v>
      </c>
      <c r="C362" s="21">
        <v>0.46172516556291399</v>
      </c>
      <c r="D362" s="21">
        <v>0.10835224470549765</v>
      </c>
      <c r="E362" s="22"/>
    </row>
    <row r="363" spans="1:5" ht="33.75" customHeight="1" x14ac:dyDescent="0.3">
      <c r="A363" s="87" t="s">
        <v>25</v>
      </c>
      <c r="B363" s="87"/>
      <c r="C363" s="87"/>
      <c r="D363" s="87"/>
      <c r="E363" s="87"/>
    </row>
    <row r="364" spans="1:5" x14ac:dyDescent="0.3">
      <c r="A364" s="5" t="s">
        <v>26</v>
      </c>
    </row>
    <row r="365" spans="1:5" x14ac:dyDescent="0.3">
      <c r="A365" s="5" t="s">
        <v>49</v>
      </c>
    </row>
    <row r="366" spans="1:5" x14ac:dyDescent="0.3">
      <c r="A366" s="5" t="s">
        <v>266</v>
      </c>
    </row>
    <row r="367" spans="1:5" x14ac:dyDescent="0.3">
      <c r="A367" s="5" t="s">
        <v>29</v>
      </c>
    </row>
    <row r="368" spans="1:5" x14ac:dyDescent="0.3">
      <c r="A368" s="5" t="s">
        <v>51</v>
      </c>
    </row>
    <row r="369" spans="1:5" x14ac:dyDescent="0.3">
      <c r="A369" s="88" t="s">
        <v>31</v>
      </c>
      <c r="B369" s="89"/>
      <c r="C369" s="89"/>
      <c r="D369" s="90"/>
      <c r="E369" s="28" t="b">
        <v>0</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43130</v>
      </c>
      <c r="C372" s="24">
        <v>44957</v>
      </c>
      <c r="D372" s="25">
        <v>0.15438641306227471</v>
      </c>
      <c r="E372" s="32">
        <v>4</v>
      </c>
    </row>
    <row r="373" spans="1:5" x14ac:dyDescent="0.3">
      <c r="A373" s="31" t="s">
        <v>37</v>
      </c>
      <c r="B373" s="24">
        <v>43096</v>
      </c>
      <c r="C373" s="24">
        <v>44922</v>
      </c>
      <c r="D373" s="25">
        <v>0.15414658099876702</v>
      </c>
      <c r="E373" s="32">
        <v>4</v>
      </c>
    </row>
    <row r="374" spans="1:5" x14ac:dyDescent="0.3">
      <c r="A374" s="23" t="s">
        <v>38</v>
      </c>
      <c r="B374" s="24">
        <v>43067</v>
      </c>
      <c r="C374" s="24">
        <v>44894</v>
      </c>
      <c r="D374" s="25">
        <v>0.15374734903107717</v>
      </c>
      <c r="E374" s="32">
        <v>4</v>
      </c>
    </row>
    <row r="375" spans="1:5" x14ac:dyDescent="0.3">
      <c r="A375" s="23" t="s">
        <v>39</v>
      </c>
      <c r="B375" s="24">
        <v>43032</v>
      </c>
      <c r="C375" s="24">
        <v>44859</v>
      </c>
      <c r="D375" s="25">
        <v>0.15347924340868729</v>
      </c>
      <c r="E375" s="32">
        <v>4</v>
      </c>
    </row>
    <row r="376" spans="1:5" x14ac:dyDescent="0.3">
      <c r="A376" s="23" t="s">
        <v>40</v>
      </c>
      <c r="B376" s="24">
        <v>43004</v>
      </c>
      <c r="C376" s="24">
        <v>44831</v>
      </c>
      <c r="D376" s="25">
        <v>0.15217495763801606</v>
      </c>
      <c r="E376" s="32">
        <v>4</v>
      </c>
    </row>
    <row r="378" spans="1:5" x14ac:dyDescent="0.3">
      <c r="A378" s="92" t="s">
        <v>180</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172</v>
      </c>
      <c r="D384" s="18" t="s">
        <v>173</v>
      </c>
      <c r="E384" s="17" t="s">
        <v>14</v>
      </c>
    </row>
    <row r="385" spans="1:5" x14ac:dyDescent="0.3">
      <c r="A385" s="19"/>
      <c r="B385" s="20" t="s">
        <v>15</v>
      </c>
      <c r="C385" s="21">
        <v>-0.74266119082920712</v>
      </c>
      <c r="D385" s="21">
        <v>-0.33698143854876639</v>
      </c>
      <c r="E385" s="22"/>
    </row>
    <row r="386" spans="1:5" x14ac:dyDescent="0.3">
      <c r="A386" s="8" t="s">
        <v>16</v>
      </c>
      <c r="B386" s="16" t="s">
        <v>11</v>
      </c>
      <c r="C386" s="17" t="s">
        <v>80</v>
      </c>
      <c r="D386" s="17" t="s">
        <v>67</v>
      </c>
      <c r="E386" s="17" t="s">
        <v>14</v>
      </c>
    </row>
    <row r="387" spans="1:5" x14ac:dyDescent="0.3">
      <c r="A387" s="19"/>
      <c r="B387" s="20" t="s">
        <v>15</v>
      </c>
      <c r="C387" s="21">
        <v>-0.245335006663705</v>
      </c>
      <c r="D387" s="21">
        <v>-9.3654023087861415E-2</v>
      </c>
      <c r="E387" s="22"/>
    </row>
    <row r="388" spans="1:5" x14ac:dyDescent="0.3">
      <c r="A388" s="8" t="s">
        <v>19</v>
      </c>
      <c r="B388" s="16" t="s">
        <v>11</v>
      </c>
      <c r="C388" s="17" t="s">
        <v>100</v>
      </c>
      <c r="D388" s="17" t="s">
        <v>247</v>
      </c>
      <c r="E388" s="17" t="s">
        <v>14</v>
      </c>
    </row>
    <row r="389" spans="1:5" x14ac:dyDescent="0.3">
      <c r="A389" s="19"/>
      <c r="B389" s="20" t="s">
        <v>15</v>
      </c>
      <c r="C389" s="21">
        <v>2.8600618212876627E-2</v>
      </c>
      <c r="D389" s="21">
        <v>3.7964676030810551E-2</v>
      </c>
      <c r="E389" s="22"/>
    </row>
    <row r="390" spans="1:5" x14ac:dyDescent="0.3">
      <c r="A390" s="8" t="s">
        <v>22</v>
      </c>
      <c r="B390" s="16" t="s">
        <v>11</v>
      </c>
      <c r="C390" s="17" t="s">
        <v>176</v>
      </c>
      <c r="D390" s="17" t="s">
        <v>177</v>
      </c>
      <c r="E390" s="17" t="s">
        <v>14</v>
      </c>
    </row>
    <row r="391" spans="1:5" x14ac:dyDescent="0.3">
      <c r="A391" s="19"/>
      <c r="B391" s="20" t="s">
        <v>15</v>
      </c>
      <c r="C391" s="21">
        <v>0.44704777872965362</v>
      </c>
      <c r="D391" s="21">
        <v>0.11446025711829244</v>
      </c>
      <c r="E391" s="22"/>
    </row>
    <row r="392" spans="1:5" ht="34.5" customHeight="1" x14ac:dyDescent="0.3">
      <c r="A392" s="87" t="s">
        <v>25</v>
      </c>
      <c r="B392" s="87"/>
      <c r="C392" s="87"/>
      <c r="D392" s="87"/>
      <c r="E392" s="87"/>
    </row>
    <row r="393" spans="1:5" x14ac:dyDescent="0.3">
      <c r="A393" s="5" t="s">
        <v>26</v>
      </c>
    </row>
    <row r="394" spans="1:5" x14ac:dyDescent="0.3">
      <c r="A394" s="5" t="s">
        <v>49</v>
      </c>
    </row>
    <row r="395" spans="1:5" x14ac:dyDescent="0.3">
      <c r="A395" s="5" t="s">
        <v>267</v>
      </c>
    </row>
    <row r="396" spans="1:5" x14ac:dyDescent="0.3">
      <c r="A396" s="5" t="s">
        <v>179</v>
      </c>
    </row>
    <row r="397" spans="1:5" x14ac:dyDescent="0.3">
      <c r="A397" s="5" t="s">
        <v>51</v>
      </c>
    </row>
    <row r="398" spans="1:5" x14ac:dyDescent="0.3">
      <c r="A398" s="88" t="s">
        <v>31</v>
      </c>
      <c r="B398" s="89"/>
      <c r="C398" s="89"/>
      <c r="D398" s="90"/>
      <c r="E398" s="28" t="b">
        <v>0</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43130</v>
      </c>
      <c r="C401" s="24">
        <v>44957</v>
      </c>
      <c r="D401" s="25">
        <v>0.14731431464430364</v>
      </c>
      <c r="E401" s="32">
        <v>4</v>
      </c>
    </row>
    <row r="402" spans="1:5" x14ac:dyDescent="0.3">
      <c r="A402" s="31" t="s">
        <v>37</v>
      </c>
      <c r="B402" s="24">
        <v>43096</v>
      </c>
      <c r="C402" s="24">
        <v>44922</v>
      </c>
      <c r="D402" s="25">
        <v>0.14713116278792804</v>
      </c>
      <c r="E402" s="32">
        <v>4</v>
      </c>
    </row>
    <row r="403" spans="1:5" x14ac:dyDescent="0.3">
      <c r="A403" s="23" t="s">
        <v>38</v>
      </c>
      <c r="B403" s="24">
        <v>43067</v>
      </c>
      <c r="C403" s="24">
        <v>44894</v>
      </c>
      <c r="D403" s="25">
        <v>0.14669527507241395</v>
      </c>
      <c r="E403" s="32">
        <v>4</v>
      </c>
    </row>
    <row r="404" spans="1:5" x14ac:dyDescent="0.3">
      <c r="A404" s="23" t="s">
        <v>39</v>
      </c>
      <c r="B404" s="24">
        <v>43032</v>
      </c>
      <c r="C404" s="24">
        <v>44859</v>
      </c>
      <c r="D404" s="25">
        <v>0.14644539843288046</v>
      </c>
      <c r="E404" s="32">
        <v>4</v>
      </c>
    </row>
    <row r="405" spans="1:5" x14ac:dyDescent="0.3">
      <c r="A405" s="23" t="s">
        <v>40</v>
      </c>
      <c r="B405" s="24">
        <v>43004</v>
      </c>
      <c r="C405" s="24">
        <v>44831</v>
      </c>
      <c r="D405" s="25">
        <v>0.14517359933711832</v>
      </c>
      <c r="E405" s="32">
        <v>4</v>
      </c>
    </row>
    <row r="407" spans="1:5" x14ac:dyDescent="0.3">
      <c r="A407" s="92" t="s">
        <v>189</v>
      </c>
      <c r="B407" s="93"/>
      <c r="C407" s="93"/>
      <c r="D407" s="93"/>
      <c r="E407" s="93"/>
    </row>
    <row r="408" spans="1:5" x14ac:dyDescent="0.3">
      <c r="A408" s="1" t="s">
        <v>128</v>
      </c>
      <c r="B408" s="2"/>
      <c r="C408" s="94" t="s">
        <v>3</v>
      </c>
      <c r="D408" s="94" t="s">
        <v>129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130</v>
      </c>
      <c r="C411" s="10"/>
      <c r="D411" s="11"/>
      <c r="E411" s="11"/>
    </row>
    <row r="412" spans="1:5" x14ac:dyDescent="0.3">
      <c r="A412" s="12"/>
      <c r="B412" s="13" t="s">
        <v>9</v>
      </c>
      <c r="C412" s="14"/>
      <c r="D412" s="15"/>
      <c r="E412" s="15"/>
    </row>
    <row r="413" spans="1:5" x14ac:dyDescent="0.3">
      <c r="A413" s="8" t="s">
        <v>10</v>
      </c>
      <c r="B413" s="16" t="s">
        <v>11</v>
      </c>
      <c r="C413" s="17" t="s">
        <v>181</v>
      </c>
      <c r="D413" s="18" t="s">
        <v>182</v>
      </c>
      <c r="E413" s="17" t="s">
        <v>14</v>
      </c>
    </row>
    <row r="414" spans="1:5" x14ac:dyDescent="0.3">
      <c r="A414" s="19"/>
      <c r="B414" s="20" t="s">
        <v>15</v>
      </c>
      <c r="C414" s="21">
        <v>-0.50535577828900857</v>
      </c>
      <c r="D414" s="21">
        <v>-0.24096199675214292</v>
      </c>
      <c r="E414" s="22"/>
    </row>
    <row r="415" spans="1:5" x14ac:dyDescent="0.3">
      <c r="A415" s="8" t="s">
        <v>16</v>
      </c>
      <c r="B415" s="16" t="s">
        <v>11</v>
      </c>
      <c r="C415" s="17" t="s">
        <v>145</v>
      </c>
      <c r="D415" s="17" t="s">
        <v>183</v>
      </c>
      <c r="E415" s="17" t="s">
        <v>14</v>
      </c>
    </row>
    <row r="416" spans="1:5" x14ac:dyDescent="0.3">
      <c r="A416" s="19"/>
      <c r="B416" s="20" t="s">
        <v>15</v>
      </c>
      <c r="C416" s="21">
        <v>-0.18910846568725681</v>
      </c>
      <c r="D416" s="21">
        <v>-0.12340681636825479</v>
      </c>
      <c r="E416" s="22"/>
    </row>
    <row r="417" spans="1:5" x14ac:dyDescent="0.3">
      <c r="A417" s="8" t="s">
        <v>19</v>
      </c>
      <c r="B417" s="16" t="s">
        <v>11</v>
      </c>
      <c r="C417" s="17" t="s">
        <v>268</v>
      </c>
      <c r="D417" s="17" t="s">
        <v>269</v>
      </c>
      <c r="E417" s="17" t="s">
        <v>14</v>
      </c>
    </row>
    <row r="418" spans="1:5" x14ac:dyDescent="0.3">
      <c r="A418" s="19"/>
      <c r="B418" s="20" t="s">
        <v>15</v>
      </c>
      <c r="C418" s="21">
        <v>-5.0576209865939026E-2</v>
      </c>
      <c r="D418" s="21">
        <v>-5.1554179068304951E-3</v>
      </c>
      <c r="E418" s="22"/>
    </row>
    <row r="419" spans="1:5" x14ac:dyDescent="0.3">
      <c r="A419" s="8" t="s">
        <v>22</v>
      </c>
      <c r="B419" s="16" t="s">
        <v>11</v>
      </c>
      <c r="C419" s="17" t="s">
        <v>186</v>
      </c>
      <c r="D419" s="17" t="s">
        <v>187</v>
      </c>
      <c r="E419" s="17" t="s">
        <v>14</v>
      </c>
    </row>
    <row r="420" spans="1:5" x14ac:dyDescent="0.3">
      <c r="A420" s="19"/>
      <c r="B420" s="20" t="s">
        <v>15</v>
      </c>
      <c r="C420" s="21">
        <v>0.13534558449906609</v>
      </c>
      <c r="D420" s="21">
        <v>7.8925779700995236E-2</v>
      </c>
      <c r="E420" s="22"/>
    </row>
    <row r="421" spans="1:5" ht="36.75" customHeight="1" x14ac:dyDescent="0.3">
      <c r="A421" s="87" t="s">
        <v>25</v>
      </c>
      <c r="B421" s="87"/>
      <c r="C421" s="87"/>
      <c r="D421" s="87"/>
      <c r="E421" s="87"/>
    </row>
    <row r="422" spans="1:5" x14ac:dyDescent="0.3">
      <c r="A422" s="5" t="s">
        <v>26</v>
      </c>
    </row>
    <row r="423" spans="1:5" x14ac:dyDescent="0.3">
      <c r="A423" s="5" t="s">
        <v>138</v>
      </c>
    </row>
    <row r="424" spans="1:5" x14ac:dyDescent="0.3">
      <c r="A424" s="5" t="s">
        <v>270</v>
      </c>
    </row>
    <row r="425" spans="1:5" x14ac:dyDescent="0.3">
      <c r="A425" s="5" t="s">
        <v>140</v>
      </c>
    </row>
    <row r="426" spans="1:5" x14ac:dyDescent="0.3">
      <c r="A426" s="5" t="s">
        <v>51</v>
      </c>
    </row>
    <row r="427" spans="1:5" x14ac:dyDescent="0.3">
      <c r="A427" s="88" t="s">
        <v>31</v>
      </c>
      <c r="B427" s="89"/>
      <c r="C427" s="89"/>
      <c r="D427" s="90"/>
      <c r="E427" s="28" t="b">
        <v>0</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43130</v>
      </c>
      <c r="C430" s="24">
        <v>44950</v>
      </c>
      <c r="D430" s="25">
        <v>8.2439317543807109E-2</v>
      </c>
      <c r="E430" s="32">
        <v>3</v>
      </c>
    </row>
    <row r="431" spans="1:5" x14ac:dyDescent="0.3">
      <c r="A431" s="31" t="s">
        <v>37</v>
      </c>
      <c r="B431" s="24">
        <v>43102</v>
      </c>
      <c r="C431" s="24">
        <v>44922</v>
      </c>
      <c r="D431" s="25">
        <v>8.2292510304222077E-2</v>
      </c>
      <c r="E431" s="32">
        <v>3</v>
      </c>
    </row>
    <row r="432" spans="1:5" x14ac:dyDescent="0.3">
      <c r="A432" s="23" t="s">
        <v>38</v>
      </c>
      <c r="B432" s="24">
        <v>43074</v>
      </c>
      <c r="C432" s="24">
        <v>44894</v>
      </c>
      <c r="D432" s="25">
        <v>8.2251551367598694E-2</v>
      </c>
      <c r="E432" s="32">
        <v>3</v>
      </c>
    </row>
    <row r="433" spans="1:5" x14ac:dyDescent="0.3">
      <c r="A433" s="23" t="s">
        <v>39</v>
      </c>
      <c r="B433" s="24">
        <v>43032</v>
      </c>
      <c r="C433" s="24">
        <v>44852</v>
      </c>
      <c r="D433" s="25">
        <v>8.2106184172305891E-2</v>
      </c>
      <c r="E433" s="32">
        <v>3</v>
      </c>
    </row>
    <row r="434" spans="1:5" x14ac:dyDescent="0.3">
      <c r="A434" s="23" t="s">
        <v>40</v>
      </c>
      <c r="B434" s="24">
        <v>43004</v>
      </c>
      <c r="C434" s="24">
        <v>44824</v>
      </c>
      <c r="D434" s="25">
        <v>8.2096572975271329E-2</v>
      </c>
      <c r="E434" s="32">
        <v>3</v>
      </c>
    </row>
    <row r="436" spans="1:5" x14ac:dyDescent="0.3">
      <c r="A436" s="92" t="s">
        <v>200</v>
      </c>
      <c r="B436" s="93"/>
      <c r="C436" s="93"/>
      <c r="D436" s="93"/>
      <c r="E436" s="93"/>
    </row>
    <row r="437" spans="1:5" x14ac:dyDescent="0.3">
      <c r="A437" s="1" t="s">
        <v>74</v>
      </c>
      <c r="B437" s="2"/>
      <c r="C437" s="94" t="s">
        <v>3</v>
      </c>
      <c r="D437" s="94" t="s">
        <v>75</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76</v>
      </c>
      <c r="C440" s="10"/>
      <c r="D440" s="11"/>
      <c r="E440" s="11"/>
    </row>
    <row r="441" spans="1:5" x14ac:dyDescent="0.3">
      <c r="A441" s="12"/>
      <c r="B441" s="13" t="s">
        <v>9</v>
      </c>
      <c r="C441" s="14"/>
      <c r="D441" s="15"/>
      <c r="E441" s="15"/>
    </row>
    <row r="442" spans="1:5" x14ac:dyDescent="0.3">
      <c r="A442" s="8" t="s">
        <v>10</v>
      </c>
      <c r="B442" s="16" t="s">
        <v>11</v>
      </c>
      <c r="C442" s="17" t="s">
        <v>42</v>
      </c>
      <c r="D442" s="18" t="s">
        <v>191</v>
      </c>
      <c r="E442" s="17" t="s">
        <v>14</v>
      </c>
    </row>
    <row r="443" spans="1:5" x14ac:dyDescent="0.3">
      <c r="A443" s="19"/>
      <c r="B443" s="20" t="s">
        <v>15</v>
      </c>
      <c r="C443" s="21">
        <v>-0.66248375256675529</v>
      </c>
      <c r="D443" s="21">
        <v>-0.21467903729119364</v>
      </c>
      <c r="E443" s="22"/>
    </row>
    <row r="444" spans="1:5" x14ac:dyDescent="0.3">
      <c r="A444" s="8" t="s">
        <v>16</v>
      </c>
      <c r="B444" s="16" t="s">
        <v>11</v>
      </c>
      <c r="C444" s="17" t="s">
        <v>192</v>
      </c>
      <c r="D444" s="17" t="s">
        <v>193</v>
      </c>
      <c r="E444" s="17" t="s">
        <v>14</v>
      </c>
    </row>
    <row r="445" spans="1:5" x14ac:dyDescent="0.3">
      <c r="A445" s="19"/>
      <c r="B445" s="20" t="s">
        <v>15</v>
      </c>
      <c r="C445" s="21">
        <v>-0.2302506228329777</v>
      </c>
      <c r="D445" s="21">
        <v>-4.5361930729109767E-2</v>
      </c>
      <c r="E445" s="22"/>
    </row>
    <row r="446" spans="1:5" x14ac:dyDescent="0.3">
      <c r="A446" s="8" t="s">
        <v>19</v>
      </c>
      <c r="B446" s="16" t="s">
        <v>11</v>
      </c>
      <c r="C446" s="17" t="s">
        <v>271</v>
      </c>
      <c r="D446" s="17" t="s">
        <v>272</v>
      </c>
      <c r="E446" s="17" t="s">
        <v>14</v>
      </c>
    </row>
    <row r="447" spans="1:5" x14ac:dyDescent="0.3">
      <c r="A447" s="19"/>
      <c r="B447" s="20" t="s">
        <v>15</v>
      </c>
      <c r="C447" s="21">
        <v>-6.1811934067816265E-2</v>
      </c>
      <c r="D447" s="21">
        <v>1.1947534822203121E-3</v>
      </c>
      <c r="E447" s="22"/>
    </row>
    <row r="448" spans="1:5" x14ac:dyDescent="0.3">
      <c r="A448" s="8" t="s">
        <v>22</v>
      </c>
      <c r="B448" s="16" t="s">
        <v>11</v>
      </c>
      <c r="C448" s="17" t="s">
        <v>196</v>
      </c>
      <c r="D448" s="17" t="s">
        <v>273</v>
      </c>
      <c r="E448" s="17" t="s">
        <v>14</v>
      </c>
    </row>
    <row r="449" spans="1:5" x14ac:dyDescent="0.3">
      <c r="A449" s="19"/>
      <c r="B449" s="20" t="s">
        <v>15</v>
      </c>
      <c r="C449" s="21">
        <v>0.13851284703993083</v>
      </c>
      <c r="D449" s="21">
        <v>6.2843238032699311E-2</v>
      </c>
      <c r="E449" s="22"/>
    </row>
    <row r="450" spans="1:5" ht="36.75" customHeight="1" x14ac:dyDescent="0.3">
      <c r="A450" s="87" t="s">
        <v>25</v>
      </c>
      <c r="B450" s="87"/>
      <c r="C450" s="87"/>
      <c r="D450" s="87"/>
      <c r="E450" s="87"/>
    </row>
    <row r="451" spans="1:5" x14ac:dyDescent="0.3">
      <c r="A451" s="5" t="s">
        <v>26</v>
      </c>
    </row>
    <row r="452" spans="1:5" x14ac:dyDescent="0.3">
      <c r="A452" s="5" t="s">
        <v>198</v>
      </c>
    </row>
    <row r="453" spans="1:5" x14ac:dyDescent="0.3">
      <c r="A453" s="5" t="s">
        <v>274</v>
      </c>
    </row>
    <row r="454" spans="1:5" x14ac:dyDescent="0.3">
      <c r="A454" s="5" t="s">
        <v>275</v>
      </c>
    </row>
    <row r="455" spans="1:5" x14ac:dyDescent="0.3">
      <c r="A455" s="5" t="s">
        <v>30</v>
      </c>
    </row>
    <row r="456" spans="1:5" x14ac:dyDescent="0.3">
      <c r="A456" s="88" t="s">
        <v>31</v>
      </c>
      <c r="B456" s="89"/>
      <c r="C456" s="89"/>
      <c r="D456" s="90"/>
      <c r="E456" s="28" t="b">
        <v>0</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43137</v>
      </c>
      <c r="C459" s="24">
        <v>44957</v>
      </c>
      <c r="D459" s="25">
        <v>0.1083559097492286</v>
      </c>
      <c r="E459" s="32">
        <v>3</v>
      </c>
    </row>
    <row r="460" spans="1:5" x14ac:dyDescent="0.3">
      <c r="A460" s="31" t="s">
        <v>37</v>
      </c>
      <c r="B460" s="24">
        <v>43096</v>
      </c>
      <c r="C460" s="24">
        <v>44915</v>
      </c>
      <c r="D460" s="25">
        <v>0.10904032667575751</v>
      </c>
      <c r="E460" s="32">
        <v>3</v>
      </c>
    </row>
    <row r="461" spans="1:5" x14ac:dyDescent="0.3">
      <c r="A461" s="23" t="s">
        <v>38</v>
      </c>
      <c r="B461" s="24">
        <v>43067</v>
      </c>
      <c r="C461" s="24">
        <v>44887</v>
      </c>
      <c r="D461" s="25">
        <v>0.10904878722905394</v>
      </c>
      <c r="E461" s="32">
        <v>3</v>
      </c>
    </row>
    <row r="462" spans="1:5" x14ac:dyDescent="0.3">
      <c r="A462" s="23" t="s">
        <v>39</v>
      </c>
      <c r="B462" s="24">
        <v>43039</v>
      </c>
      <c r="C462" s="24">
        <v>44859</v>
      </c>
      <c r="D462" s="25">
        <v>0.10887719141641755</v>
      </c>
      <c r="E462" s="32">
        <v>3</v>
      </c>
    </row>
    <row r="463" spans="1:5" x14ac:dyDescent="0.3">
      <c r="A463" s="23" t="s">
        <v>40</v>
      </c>
      <c r="B463" s="24">
        <v>43011</v>
      </c>
      <c r="C463" s="24">
        <v>44831</v>
      </c>
      <c r="D463" s="25">
        <v>0.10863263184053439</v>
      </c>
      <c r="E463" s="32">
        <v>3</v>
      </c>
    </row>
    <row r="465" spans="1:5" x14ac:dyDescent="0.3">
      <c r="A465" s="92" t="s">
        <v>210</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201</v>
      </c>
      <c r="D471" s="18" t="s">
        <v>202</v>
      </c>
      <c r="E471" s="17" t="s">
        <v>14</v>
      </c>
    </row>
    <row r="472" spans="1:5" x14ac:dyDescent="0.3">
      <c r="A472" s="19"/>
      <c r="B472" s="20" t="s">
        <v>15</v>
      </c>
      <c r="C472" s="21">
        <v>-0.68733783831253026</v>
      </c>
      <c r="D472" s="21">
        <v>-0.33235097722974638</v>
      </c>
      <c r="E472" s="22"/>
    </row>
    <row r="473" spans="1:5" x14ac:dyDescent="0.3">
      <c r="A473" s="8" t="s">
        <v>16</v>
      </c>
      <c r="B473" s="16" t="s">
        <v>11</v>
      </c>
      <c r="C473" s="17" t="s">
        <v>203</v>
      </c>
      <c r="D473" s="17" t="s">
        <v>204</v>
      </c>
      <c r="E473" s="17" t="s">
        <v>14</v>
      </c>
    </row>
    <row r="474" spans="1:5" x14ac:dyDescent="0.3">
      <c r="A474" s="19"/>
      <c r="B474" s="20" t="s">
        <v>15</v>
      </c>
      <c r="C474" s="21">
        <v>-0.20013817001491374</v>
      </c>
      <c r="D474" s="21">
        <v>-0.11919569528335516</v>
      </c>
      <c r="E474" s="22"/>
    </row>
    <row r="475" spans="1:5" x14ac:dyDescent="0.3">
      <c r="A475" s="8" t="s">
        <v>19</v>
      </c>
      <c r="B475" s="16" t="s">
        <v>11</v>
      </c>
      <c r="C475" s="17" t="s">
        <v>276</v>
      </c>
      <c r="D475" s="17" t="s">
        <v>135</v>
      </c>
      <c r="E475" s="17" t="s">
        <v>14</v>
      </c>
    </row>
    <row r="476" spans="1:5" x14ac:dyDescent="0.3">
      <c r="A476" s="19"/>
      <c r="B476" s="20" t="s">
        <v>15</v>
      </c>
      <c r="C476" s="21">
        <v>-2.2756615387076073E-2</v>
      </c>
      <c r="D476" s="21">
        <v>7.049171747223193E-3</v>
      </c>
      <c r="E476" s="22"/>
    </row>
    <row r="477" spans="1:5" x14ac:dyDescent="0.3">
      <c r="A477" s="8" t="s">
        <v>22</v>
      </c>
      <c r="B477" s="16" t="s">
        <v>11</v>
      </c>
      <c r="C477" s="17" t="s">
        <v>207</v>
      </c>
      <c r="D477" s="17" t="s">
        <v>208</v>
      </c>
      <c r="E477" s="17" t="s">
        <v>14</v>
      </c>
    </row>
    <row r="478" spans="1:5" x14ac:dyDescent="0.3">
      <c r="A478" s="19"/>
      <c r="B478" s="20" t="s">
        <v>15</v>
      </c>
      <c r="C478" s="21">
        <v>0.20995207085178436</v>
      </c>
      <c r="D478" s="21">
        <v>0.11067518871954518</v>
      </c>
      <c r="E478" s="22"/>
    </row>
    <row r="479" spans="1:5" ht="36" customHeight="1" x14ac:dyDescent="0.3">
      <c r="A479" s="87" t="s">
        <v>25</v>
      </c>
      <c r="B479" s="87"/>
      <c r="C479" s="87"/>
      <c r="D479" s="87"/>
      <c r="E479" s="87"/>
    </row>
    <row r="480" spans="1:5" x14ac:dyDescent="0.3">
      <c r="A480" s="5" t="s">
        <v>26</v>
      </c>
    </row>
    <row r="481" spans="1:5" x14ac:dyDescent="0.3">
      <c r="A481" s="5" t="s">
        <v>138</v>
      </c>
    </row>
    <row r="482" spans="1:5" x14ac:dyDescent="0.3">
      <c r="A482" s="5" t="s">
        <v>209</v>
      </c>
    </row>
    <row r="483" spans="1:5" x14ac:dyDescent="0.3">
      <c r="A483" s="5" t="s">
        <v>140</v>
      </c>
    </row>
    <row r="484" spans="1:5" x14ac:dyDescent="0.3">
      <c r="A484" s="5" t="s">
        <v>30</v>
      </c>
    </row>
    <row r="485" spans="1:5" x14ac:dyDescent="0.3">
      <c r="A485" s="88" t="s">
        <v>31</v>
      </c>
      <c r="B485" s="89"/>
      <c r="C485" s="89"/>
      <c r="D485" s="90"/>
      <c r="E485" s="28" t="b">
        <v>0</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43130</v>
      </c>
      <c r="C488" s="24">
        <v>44957</v>
      </c>
      <c r="D488" s="25">
        <v>0.10130307536059625</v>
      </c>
      <c r="E488" s="32">
        <v>3</v>
      </c>
    </row>
    <row r="489" spans="1:5" x14ac:dyDescent="0.3">
      <c r="A489" s="31" t="s">
        <v>37</v>
      </c>
      <c r="B489" s="24">
        <v>43096</v>
      </c>
      <c r="C489" s="24">
        <v>44922</v>
      </c>
      <c r="D489" s="25">
        <v>0.10132779090605887</v>
      </c>
      <c r="E489" s="32">
        <v>3</v>
      </c>
    </row>
    <row r="490" spans="1:5" x14ac:dyDescent="0.3">
      <c r="A490" s="23" t="s">
        <v>38</v>
      </c>
      <c r="B490" s="24">
        <v>43067</v>
      </c>
      <c r="C490" s="24">
        <v>44894</v>
      </c>
      <c r="D490" s="25">
        <v>0.10131504817884468</v>
      </c>
      <c r="E490" s="32">
        <v>3</v>
      </c>
    </row>
    <row r="491" spans="1:5" x14ac:dyDescent="0.3">
      <c r="A491" s="23" t="s">
        <v>39</v>
      </c>
      <c r="B491" s="24">
        <v>43032</v>
      </c>
      <c r="C491" s="24">
        <v>44859</v>
      </c>
      <c r="D491" s="25">
        <v>0.10128970801784863</v>
      </c>
      <c r="E491" s="32">
        <v>3</v>
      </c>
    </row>
    <row r="492" spans="1:5" x14ac:dyDescent="0.3">
      <c r="A492" s="23" t="s">
        <v>40</v>
      </c>
      <c r="B492" s="24">
        <v>43004</v>
      </c>
      <c r="C492" s="24">
        <v>44831</v>
      </c>
      <c r="D492" s="25">
        <v>0.10118869566960702</v>
      </c>
      <c r="E492" s="32">
        <v>3</v>
      </c>
    </row>
    <row r="494" spans="1:5" x14ac:dyDescent="0.3">
      <c r="A494" s="92" t="s">
        <v>218</v>
      </c>
      <c r="B494" s="93"/>
      <c r="C494" s="93"/>
      <c r="D494" s="93"/>
      <c r="E494" s="93"/>
    </row>
    <row r="495" spans="1:5" x14ac:dyDescent="0.3">
      <c r="A495" s="1" t="s">
        <v>2</v>
      </c>
      <c r="B495" s="2"/>
      <c r="C495" s="94" t="s">
        <v>3</v>
      </c>
      <c r="D495" s="94" t="s">
        <v>4</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8</v>
      </c>
      <c r="C498" s="10"/>
      <c r="D498" s="11"/>
      <c r="E498" s="11"/>
    </row>
    <row r="499" spans="1:5" x14ac:dyDescent="0.3">
      <c r="A499" s="12"/>
      <c r="B499" s="13" t="s">
        <v>9</v>
      </c>
      <c r="C499" s="14"/>
      <c r="D499" s="15"/>
      <c r="E499" s="15"/>
    </row>
    <row r="500" spans="1:5" x14ac:dyDescent="0.3">
      <c r="A500" s="8" t="s">
        <v>10</v>
      </c>
      <c r="B500" s="16" t="s">
        <v>11</v>
      </c>
      <c r="C500" s="17" t="s">
        <v>237</v>
      </c>
      <c r="D500" s="18" t="s">
        <v>211</v>
      </c>
      <c r="E500" s="17" t="s">
        <v>14</v>
      </c>
    </row>
    <row r="501" spans="1:5" x14ac:dyDescent="0.3">
      <c r="A501" s="19"/>
      <c r="B501" s="20" t="s">
        <v>15</v>
      </c>
      <c r="C501" s="21">
        <v>-0.72092265306929559</v>
      </c>
      <c r="D501" s="21">
        <v>-0.30787704616777278</v>
      </c>
      <c r="E501" s="22"/>
    </row>
    <row r="502" spans="1:5" x14ac:dyDescent="0.3">
      <c r="A502" s="8" t="s">
        <v>16</v>
      </c>
      <c r="B502" s="16" t="s">
        <v>11</v>
      </c>
      <c r="C502" s="17" t="s">
        <v>212</v>
      </c>
      <c r="D502" s="17" t="s">
        <v>67</v>
      </c>
      <c r="E502" s="17" t="s">
        <v>14</v>
      </c>
    </row>
    <row r="503" spans="1:5" x14ac:dyDescent="0.3">
      <c r="A503" s="19"/>
      <c r="B503" s="20" t="s">
        <v>15</v>
      </c>
      <c r="C503" s="21">
        <v>-0.26271415852244484</v>
      </c>
      <c r="D503" s="21">
        <v>-9.3293505898621731E-2</v>
      </c>
      <c r="E503" s="22"/>
    </row>
    <row r="504" spans="1:5" x14ac:dyDescent="0.3">
      <c r="A504" s="8" t="s">
        <v>19</v>
      </c>
      <c r="B504" s="16" t="s">
        <v>11</v>
      </c>
      <c r="C504" s="17" t="s">
        <v>20</v>
      </c>
      <c r="D504" s="17" t="s">
        <v>229</v>
      </c>
      <c r="E504" s="17" t="s">
        <v>14</v>
      </c>
    </row>
    <row r="505" spans="1:5" x14ac:dyDescent="0.3">
      <c r="A505" s="19"/>
      <c r="B505" s="20" t="s">
        <v>15</v>
      </c>
      <c r="C505" s="21">
        <v>-4.4836576818458873E-2</v>
      </c>
      <c r="D505" s="21">
        <v>3.3834728615464993E-3</v>
      </c>
      <c r="E505" s="22"/>
    </row>
    <row r="506" spans="1:5" x14ac:dyDescent="0.3">
      <c r="A506" s="8" t="s">
        <v>22</v>
      </c>
      <c r="B506" s="16" t="s">
        <v>11</v>
      </c>
      <c r="C506" s="17" t="s">
        <v>215</v>
      </c>
      <c r="D506" s="17" t="s">
        <v>216</v>
      </c>
      <c r="E506" s="17" t="s">
        <v>14</v>
      </c>
    </row>
    <row r="507" spans="1:5" x14ac:dyDescent="0.3">
      <c r="A507" s="19"/>
      <c r="B507" s="20" t="s">
        <v>15</v>
      </c>
      <c r="C507" s="21">
        <v>0.33839617486338791</v>
      </c>
      <c r="D507" s="21">
        <v>7.1549496326100082E-2</v>
      </c>
      <c r="E507" s="22"/>
    </row>
    <row r="508" spans="1:5" ht="38.25" customHeight="1" x14ac:dyDescent="0.3">
      <c r="A508" s="87" t="s">
        <v>25</v>
      </c>
      <c r="B508" s="87"/>
      <c r="C508" s="87"/>
      <c r="D508" s="87"/>
      <c r="E508" s="87"/>
    </row>
    <row r="509" spans="1:5" x14ac:dyDescent="0.3">
      <c r="A509" s="5" t="s">
        <v>26</v>
      </c>
    </row>
    <row r="510" spans="1:5" x14ac:dyDescent="0.3">
      <c r="A510" s="5" t="s">
        <v>49</v>
      </c>
    </row>
    <row r="511" spans="1:5" x14ac:dyDescent="0.3">
      <c r="A511" s="5" t="s">
        <v>230</v>
      </c>
    </row>
    <row r="512" spans="1:5" x14ac:dyDescent="0.3">
      <c r="A512" s="5" t="s">
        <v>29</v>
      </c>
    </row>
    <row r="513" spans="1:5" x14ac:dyDescent="0.3">
      <c r="A513" s="5" t="s">
        <v>30</v>
      </c>
    </row>
    <row r="514" spans="1:5" x14ac:dyDescent="0.3">
      <c r="A514" s="88" t="s">
        <v>31</v>
      </c>
      <c r="B514" s="89"/>
      <c r="C514" s="89"/>
      <c r="D514" s="90"/>
      <c r="E514" s="28" t="b">
        <v>0</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43270</v>
      </c>
      <c r="C517" s="24">
        <v>44957</v>
      </c>
      <c r="D517" s="25">
        <v>0.12656974518527883</v>
      </c>
      <c r="E517" s="32">
        <v>4</v>
      </c>
    </row>
    <row r="518" spans="1:5" x14ac:dyDescent="0.3">
      <c r="A518" s="31" t="s">
        <v>37</v>
      </c>
      <c r="B518" s="24">
        <v>43270</v>
      </c>
      <c r="C518" s="24">
        <v>44922</v>
      </c>
      <c r="D518" s="25">
        <v>0.12754287747050741</v>
      </c>
      <c r="E518" s="32">
        <v>4</v>
      </c>
    </row>
    <row r="519" spans="1:5" x14ac:dyDescent="0.3">
      <c r="A519" s="23" t="s">
        <v>38</v>
      </c>
      <c r="B519" s="24">
        <v>43270</v>
      </c>
      <c r="C519" s="24">
        <v>44894</v>
      </c>
      <c r="D519" s="25">
        <v>0.12840496511666505</v>
      </c>
      <c r="E519" s="32">
        <v>4</v>
      </c>
    </row>
    <row r="520" spans="1:5" x14ac:dyDescent="0.3">
      <c r="A520" s="23" t="s">
        <v>39</v>
      </c>
      <c r="B520" s="24">
        <v>43270</v>
      </c>
      <c r="C520" s="24">
        <v>44859</v>
      </c>
      <c r="D520" s="25">
        <v>0.12948765087286335</v>
      </c>
      <c r="E520" s="32">
        <v>4</v>
      </c>
    </row>
    <row r="521" spans="1:5" x14ac:dyDescent="0.3">
      <c r="A521" s="23" t="s">
        <v>40</v>
      </c>
      <c r="B521" s="24">
        <v>43270</v>
      </c>
      <c r="C521" s="24">
        <v>44831</v>
      </c>
      <c r="D521" s="25">
        <v>0.12957910600483302</v>
      </c>
      <c r="E521" s="32">
        <v>4</v>
      </c>
    </row>
    <row r="523" spans="1:5" x14ac:dyDescent="0.3">
      <c r="A523" s="92" t="s">
        <v>226</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5" x14ac:dyDescent="0.3">
      <c r="A529" s="8" t="s">
        <v>10</v>
      </c>
      <c r="B529" s="16" t="s">
        <v>11</v>
      </c>
      <c r="C529" s="17" t="s">
        <v>277</v>
      </c>
      <c r="D529" s="18" t="s">
        <v>152</v>
      </c>
      <c r="E529" s="17" t="s">
        <v>14</v>
      </c>
    </row>
    <row r="530" spans="1:5" x14ac:dyDescent="0.3">
      <c r="A530" s="19"/>
      <c r="B530" s="20" t="s">
        <v>15</v>
      </c>
      <c r="C530" s="21">
        <v>-0.68580284633554789</v>
      </c>
      <c r="D530" s="21">
        <v>-0.27826266471637717</v>
      </c>
      <c r="E530" s="22"/>
    </row>
    <row r="531" spans="1:5" x14ac:dyDescent="0.3">
      <c r="A531" s="8" t="s">
        <v>16</v>
      </c>
      <c r="B531" s="16" t="s">
        <v>11</v>
      </c>
      <c r="C531" s="17" t="s">
        <v>220</v>
      </c>
      <c r="D531" s="17" t="s">
        <v>221</v>
      </c>
      <c r="E531" s="17" t="s">
        <v>14</v>
      </c>
    </row>
    <row r="532" spans="1:5" x14ac:dyDescent="0.3">
      <c r="A532" s="19"/>
      <c r="B532" s="20" t="s">
        <v>15</v>
      </c>
      <c r="C532" s="21">
        <v>-0.23958107328332368</v>
      </c>
      <c r="D532" s="21">
        <v>-8.0824743882405459E-2</v>
      </c>
      <c r="E532" s="22"/>
    </row>
    <row r="533" spans="1:5" x14ac:dyDescent="0.3">
      <c r="A533" s="8" t="s">
        <v>19</v>
      </c>
      <c r="B533" s="16" t="s">
        <v>11</v>
      </c>
      <c r="C533" s="17" t="s">
        <v>268</v>
      </c>
      <c r="D533" s="17" t="s">
        <v>46</v>
      </c>
      <c r="E533" s="17" t="s">
        <v>14</v>
      </c>
    </row>
    <row r="534" spans="1:5" x14ac:dyDescent="0.3">
      <c r="A534" s="19"/>
      <c r="B534" s="20" t="s">
        <v>15</v>
      </c>
      <c r="C534" s="21">
        <v>-5.064984253765703E-2</v>
      </c>
      <c r="D534" s="21">
        <v>-9.9380477696697778E-4</v>
      </c>
      <c r="E534" s="22"/>
    </row>
    <row r="535" spans="1:5" x14ac:dyDescent="0.3">
      <c r="A535" s="8" t="s">
        <v>22</v>
      </c>
      <c r="B535" s="16" t="s">
        <v>11</v>
      </c>
      <c r="C535" s="17" t="s">
        <v>224</v>
      </c>
      <c r="D535" s="17" t="s">
        <v>168</v>
      </c>
      <c r="E535" s="17" t="s">
        <v>14</v>
      </c>
    </row>
    <row r="536" spans="1:5" x14ac:dyDescent="0.3">
      <c r="A536" s="19"/>
      <c r="B536" s="20" t="s">
        <v>15</v>
      </c>
      <c r="C536" s="21">
        <v>0.23331363872982802</v>
      </c>
      <c r="D536" s="21">
        <v>3.6947826651960947E-2</v>
      </c>
      <c r="E536" s="22"/>
    </row>
    <row r="537" spans="1:5" ht="34.5" customHeight="1" x14ac:dyDescent="0.3">
      <c r="A537" s="87" t="s">
        <v>25</v>
      </c>
      <c r="B537" s="87"/>
      <c r="C537" s="87"/>
      <c r="D537" s="87"/>
      <c r="E537" s="87"/>
    </row>
    <row r="538" spans="1:5" x14ac:dyDescent="0.3">
      <c r="A538" s="5" t="s">
        <v>26</v>
      </c>
    </row>
    <row r="539" spans="1:5" x14ac:dyDescent="0.3">
      <c r="A539" s="5" t="s">
        <v>49</v>
      </c>
    </row>
    <row r="540" spans="1:5" x14ac:dyDescent="0.3">
      <c r="A540" s="5" t="s">
        <v>217</v>
      </c>
    </row>
    <row r="541" spans="1:5" x14ac:dyDescent="0.3">
      <c r="A541" s="5" t="s">
        <v>29</v>
      </c>
    </row>
    <row r="542" spans="1:5" x14ac:dyDescent="0.3">
      <c r="A542" s="5" t="s">
        <v>30</v>
      </c>
    </row>
    <row r="543" spans="1:5" x14ac:dyDescent="0.3">
      <c r="A543" s="88" t="s">
        <v>31</v>
      </c>
      <c r="B543" s="89"/>
      <c r="C543" s="89"/>
      <c r="D543" s="90"/>
      <c r="E543" s="28" t="b">
        <v>0</v>
      </c>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44957</v>
      </c>
      <c r="D546" s="25">
        <v>0.1048853773918459</v>
      </c>
      <c r="E546" s="32">
        <v>3</v>
      </c>
    </row>
    <row r="547" spans="1:5" x14ac:dyDescent="0.3">
      <c r="A547" s="31" t="s">
        <v>37</v>
      </c>
      <c r="B547" s="24">
        <v>43270</v>
      </c>
      <c r="C547" s="24">
        <v>44922</v>
      </c>
      <c r="D547" s="25">
        <v>0.10571297950411733</v>
      </c>
      <c r="E547" s="32">
        <v>3</v>
      </c>
    </row>
    <row r="548" spans="1:5" x14ac:dyDescent="0.3">
      <c r="A548" s="23" t="s">
        <v>38</v>
      </c>
      <c r="B548" s="24">
        <v>43270</v>
      </c>
      <c r="C548" s="24">
        <v>44894</v>
      </c>
      <c r="D548" s="25">
        <v>0.10639777264780206</v>
      </c>
      <c r="E548" s="32">
        <v>3</v>
      </c>
    </row>
    <row r="549" spans="1:5" x14ac:dyDescent="0.3">
      <c r="A549" s="23" t="s">
        <v>39</v>
      </c>
      <c r="B549" s="24">
        <v>43270</v>
      </c>
      <c r="C549" s="24">
        <v>44859</v>
      </c>
      <c r="D549" s="25">
        <v>0.10729348175889736</v>
      </c>
      <c r="E549" s="32">
        <v>3</v>
      </c>
    </row>
    <row r="550" spans="1:5" x14ac:dyDescent="0.3">
      <c r="A550" s="23" t="s">
        <v>40</v>
      </c>
      <c r="B550" s="24">
        <v>43270</v>
      </c>
      <c r="C550" s="24">
        <v>44831</v>
      </c>
      <c r="D550" s="25">
        <v>0.1071317542821197</v>
      </c>
      <c r="E550" s="32">
        <v>3</v>
      </c>
    </row>
  </sheetData>
  <mergeCells count="133">
    <mergeCell ref="A1:E1"/>
    <mergeCell ref="A15:E15"/>
    <mergeCell ref="C31:C33"/>
    <mergeCell ref="D31:D33"/>
    <mergeCell ref="E31:E33"/>
    <mergeCell ref="A30:E30"/>
    <mergeCell ref="A50:D50"/>
    <mergeCell ref="A51:E51"/>
    <mergeCell ref="A44:E44"/>
    <mergeCell ref="C2:C4"/>
    <mergeCell ref="D2:D4"/>
    <mergeCell ref="E2:E4"/>
    <mergeCell ref="A21:D21"/>
    <mergeCell ref="A22:E22"/>
    <mergeCell ref="A88:E88"/>
    <mergeCell ref="C89:C91"/>
    <mergeCell ref="D89:D91"/>
    <mergeCell ref="E89:E91"/>
    <mergeCell ref="A102:E102"/>
    <mergeCell ref="C60:C62"/>
    <mergeCell ref="D60:D62"/>
    <mergeCell ref="E60:E62"/>
    <mergeCell ref="A59:E59"/>
    <mergeCell ref="A79:D79"/>
    <mergeCell ref="A80:E80"/>
    <mergeCell ref="A73:E73"/>
    <mergeCell ref="A131:E131"/>
    <mergeCell ref="A137:D137"/>
    <mergeCell ref="A138:E138"/>
    <mergeCell ref="C147:C149"/>
    <mergeCell ref="D147:D149"/>
    <mergeCell ref="E147:E149"/>
    <mergeCell ref="A146:E146"/>
    <mergeCell ref="A108:D108"/>
    <mergeCell ref="A109:E109"/>
    <mergeCell ref="C118:C120"/>
    <mergeCell ref="D118:D120"/>
    <mergeCell ref="E118:E120"/>
    <mergeCell ref="A117:E117"/>
    <mergeCell ref="A189:E189"/>
    <mergeCell ref="C205:C207"/>
    <mergeCell ref="D205:D207"/>
    <mergeCell ref="E205:E207"/>
    <mergeCell ref="A204:E204"/>
    <mergeCell ref="A160:E160"/>
    <mergeCell ref="A166:D166"/>
    <mergeCell ref="A167:E167"/>
    <mergeCell ref="C176:C178"/>
    <mergeCell ref="D176:D178"/>
    <mergeCell ref="E176:E178"/>
    <mergeCell ref="A175:E175"/>
    <mergeCell ref="A224:D224"/>
    <mergeCell ref="A225:E225"/>
    <mergeCell ref="A218:E218"/>
    <mergeCell ref="C234:C236"/>
    <mergeCell ref="D234:D236"/>
    <mergeCell ref="E234:E236"/>
    <mergeCell ref="A233:E233"/>
    <mergeCell ref="A195:D195"/>
    <mergeCell ref="A196:E196"/>
    <mergeCell ref="A276:E276"/>
    <mergeCell ref="A282:D282"/>
    <mergeCell ref="A283:E283"/>
    <mergeCell ref="C292:C294"/>
    <mergeCell ref="D292:D294"/>
    <mergeCell ref="E292:E294"/>
    <mergeCell ref="A291:E291"/>
    <mergeCell ref="A247:E247"/>
    <mergeCell ref="A253:D253"/>
    <mergeCell ref="A254:E254"/>
    <mergeCell ref="C263:C265"/>
    <mergeCell ref="D263:D265"/>
    <mergeCell ref="E263:E265"/>
    <mergeCell ref="A262:E262"/>
    <mergeCell ref="A340:D340"/>
    <mergeCell ref="A341:E341"/>
    <mergeCell ref="C350:C352"/>
    <mergeCell ref="D350:D352"/>
    <mergeCell ref="E350:E352"/>
    <mergeCell ref="A349:E349"/>
    <mergeCell ref="A305:E305"/>
    <mergeCell ref="A311:D311"/>
    <mergeCell ref="A312:E312"/>
    <mergeCell ref="C321:C323"/>
    <mergeCell ref="D321:D323"/>
    <mergeCell ref="E321:E323"/>
    <mergeCell ref="A320:E320"/>
    <mergeCell ref="A398:D398"/>
    <mergeCell ref="A399:E399"/>
    <mergeCell ref="C408:C410"/>
    <mergeCell ref="D408:D410"/>
    <mergeCell ref="E408:E410"/>
    <mergeCell ref="A407:E407"/>
    <mergeCell ref="A369:D369"/>
    <mergeCell ref="A370:E370"/>
    <mergeCell ref="C379:C381"/>
    <mergeCell ref="D379:D381"/>
    <mergeCell ref="E379:E381"/>
    <mergeCell ref="A378:E378"/>
    <mergeCell ref="C466:C468"/>
    <mergeCell ref="D466:D468"/>
    <mergeCell ref="E466:E468"/>
    <mergeCell ref="A465:E465"/>
    <mergeCell ref="A427:D427"/>
    <mergeCell ref="A428:E428"/>
    <mergeCell ref="C437:C439"/>
    <mergeCell ref="D437:D439"/>
    <mergeCell ref="E437:E439"/>
    <mergeCell ref="A456:D456"/>
    <mergeCell ref="A544:E544"/>
    <mergeCell ref="A523:E523"/>
    <mergeCell ref="A334:E334"/>
    <mergeCell ref="A363:E363"/>
    <mergeCell ref="A392:E392"/>
    <mergeCell ref="A421:E421"/>
    <mergeCell ref="A450:E450"/>
    <mergeCell ref="A479:E479"/>
    <mergeCell ref="A508:E508"/>
    <mergeCell ref="A537:E537"/>
    <mergeCell ref="A515:E515"/>
    <mergeCell ref="A494:E494"/>
    <mergeCell ref="C524:C526"/>
    <mergeCell ref="D524:D526"/>
    <mergeCell ref="E524:E526"/>
    <mergeCell ref="A543:D543"/>
    <mergeCell ref="A485:D485"/>
    <mergeCell ref="A486:E486"/>
    <mergeCell ref="C495:C497"/>
    <mergeCell ref="D495:D497"/>
    <mergeCell ref="E495:E497"/>
    <mergeCell ref="A514:D514"/>
    <mergeCell ref="A457:E457"/>
    <mergeCell ref="A436:E436"/>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F093-0E24-4FA1-BD1E-0631A6471B05}">
  <dimension ref="A1:E608"/>
  <sheetViews>
    <sheetView workbookViewId="0">
      <selection activeCell="H13" sqref="H13"/>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-0.3223060037376333</v>
      </c>
      <c r="D8" s="21">
        <v>-0.11317698374624463</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68</v>
      </c>
      <c r="D11" s="26" t="s">
        <v>46</v>
      </c>
      <c r="E11" s="26" t="s">
        <v>14</v>
      </c>
    </row>
    <row r="12" spans="1:5" x14ac:dyDescent="0.3">
      <c r="A12" s="19"/>
      <c r="B12" s="20" t="s">
        <v>15</v>
      </c>
      <c r="C12" s="21">
        <v>-5.1674265123890284E-2</v>
      </c>
      <c r="D12" s="21">
        <v>-1.0548917235859712E-3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5.25" customHeight="1" x14ac:dyDescent="0.3">
      <c r="A15" s="87" t="s">
        <v>25</v>
      </c>
      <c r="B15" s="87"/>
      <c r="C15" s="87"/>
      <c r="D15" s="87"/>
      <c r="E15" s="87"/>
    </row>
    <row r="16" spans="1:5" x14ac:dyDescent="0.3">
      <c r="A16" s="5" t="s">
        <v>26</v>
      </c>
    </row>
    <row r="17" spans="1:5" x14ac:dyDescent="0.3">
      <c r="A17" s="5" t="s">
        <v>49</v>
      </c>
    </row>
    <row r="18" spans="1:5" x14ac:dyDescent="0.3">
      <c r="A18" s="5" t="s">
        <v>392</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45503</v>
      </c>
      <c r="D24" s="25">
        <v>5.0918332851942978E-2</v>
      </c>
      <c r="E24" s="32">
        <v>3</v>
      </c>
    </row>
    <row r="25" spans="1:5" x14ac:dyDescent="0.3">
      <c r="A25" s="31" t="s">
        <v>37</v>
      </c>
      <c r="B25" s="24">
        <v>43922</v>
      </c>
      <c r="C25" s="24">
        <v>45468</v>
      </c>
      <c r="D25" s="25">
        <v>5.1400426676060103E-2</v>
      </c>
      <c r="E25" s="32">
        <v>3</v>
      </c>
    </row>
    <row r="26" spans="1:5" x14ac:dyDescent="0.3">
      <c r="A26" s="39" t="s">
        <v>38</v>
      </c>
      <c r="B26" s="24">
        <v>43922</v>
      </c>
      <c r="C26" s="24">
        <v>45440</v>
      </c>
      <c r="D26" s="25">
        <v>5.174284838950325E-2</v>
      </c>
      <c r="E26" s="32">
        <v>3</v>
      </c>
    </row>
    <row r="27" spans="1:5" x14ac:dyDescent="0.3">
      <c r="A27" s="39" t="s">
        <v>39</v>
      </c>
      <c r="B27" s="24">
        <v>43922</v>
      </c>
      <c r="C27" s="24">
        <v>45412</v>
      </c>
      <c r="D27" s="25">
        <v>5.2187914876270738E-2</v>
      </c>
      <c r="E27" s="32">
        <v>3</v>
      </c>
    </row>
    <row r="28" spans="1:5" x14ac:dyDescent="0.3">
      <c r="A28" s="39" t="s">
        <v>40</v>
      </c>
      <c r="B28" s="24">
        <v>43914</v>
      </c>
      <c r="C28" s="24">
        <v>45377</v>
      </c>
      <c r="D28" s="25">
        <v>5.2953913408029969E-2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672</v>
      </c>
      <c r="D36" s="27" t="s">
        <v>408</v>
      </c>
      <c r="E36" s="26" t="s">
        <v>14</v>
      </c>
    </row>
    <row r="37" spans="1:5" x14ac:dyDescent="0.3">
      <c r="A37" s="19"/>
      <c r="B37" s="20" t="s">
        <v>15</v>
      </c>
      <c r="C37" s="21">
        <v>-0.71542494643109422</v>
      </c>
      <c r="D37" s="21">
        <v>-0.30509721064919548</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259</v>
      </c>
      <c r="E40" s="26" t="s">
        <v>14</v>
      </c>
    </row>
    <row r="41" spans="1:5" x14ac:dyDescent="0.3">
      <c r="A41" s="19"/>
      <c r="B41" s="20" t="s">
        <v>15</v>
      </c>
      <c r="C41" s="21">
        <v>-4.9309110445060478E-2</v>
      </c>
      <c r="D41" s="21">
        <v>-5.7773758673210773E-3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87" t="s">
        <v>25</v>
      </c>
      <c r="B44" s="87"/>
      <c r="C44" s="87"/>
      <c r="D44" s="87"/>
      <c r="E44" s="87"/>
    </row>
    <row r="45" spans="1:5" x14ac:dyDescent="0.3">
      <c r="A45" s="5" t="s">
        <v>26</v>
      </c>
    </row>
    <row r="46" spans="1:5" x14ac:dyDescent="0.3">
      <c r="A46" s="5" t="s">
        <v>49</v>
      </c>
    </row>
    <row r="47" spans="1:5" x14ac:dyDescent="0.3">
      <c r="A47" s="5" t="s">
        <v>50</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43676</v>
      </c>
      <c r="C53" s="24">
        <v>45503</v>
      </c>
      <c r="D53" s="25">
        <v>0.11152563090415017</v>
      </c>
      <c r="E53" s="32">
        <v>3</v>
      </c>
    </row>
    <row r="54" spans="1:5" x14ac:dyDescent="0.3">
      <c r="A54" s="31" t="s">
        <v>37</v>
      </c>
      <c r="B54" s="24">
        <v>43641</v>
      </c>
      <c r="C54" s="24">
        <v>45468</v>
      </c>
      <c r="D54" s="25">
        <v>0.11155767627855492</v>
      </c>
      <c r="E54" s="32">
        <v>3</v>
      </c>
    </row>
    <row r="55" spans="1:5" x14ac:dyDescent="0.3">
      <c r="A55" s="39" t="s">
        <v>38</v>
      </c>
      <c r="B55" s="24">
        <v>43613</v>
      </c>
      <c r="C55" s="24">
        <v>45440</v>
      </c>
      <c r="D55" s="25">
        <v>0.11182404968689337</v>
      </c>
      <c r="E55" s="32">
        <v>3</v>
      </c>
    </row>
    <row r="56" spans="1:5" x14ac:dyDescent="0.3">
      <c r="A56" s="39" t="s">
        <v>39</v>
      </c>
      <c r="B56" s="24">
        <v>43585</v>
      </c>
      <c r="C56" s="24">
        <v>45412</v>
      </c>
      <c r="D56" s="25">
        <v>0.11211569842171677</v>
      </c>
      <c r="E56" s="32">
        <v>3</v>
      </c>
    </row>
    <row r="57" spans="1:5" x14ac:dyDescent="0.3">
      <c r="A57" s="39" t="s">
        <v>40</v>
      </c>
      <c r="B57" s="24">
        <v>43550</v>
      </c>
      <c r="C57" s="24">
        <v>45377</v>
      </c>
      <c r="D57" s="25">
        <v>0.11265913245760578</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-0.73169853324470591</v>
      </c>
      <c r="D66" s="21">
        <v>-0.31478134249212408</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251</v>
      </c>
      <c r="E69" s="26" t="s">
        <v>14</v>
      </c>
    </row>
    <row r="70" spans="1:5" x14ac:dyDescent="0.3">
      <c r="A70" s="19"/>
      <c r="B70" s="20" t="s">
        <v>15</v>
      </c>
      <c r="C70" s="21">
        <v>-6.4614040131087291E-2</v>
      </c>
      <c r="D70" s="21">
        <v>2.6336694748452238E-3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3.75" customHeight="1" x14ac:dyDescent="0.3">
      <c r="A73" s="87" t="s">
        <v>25</v>
      </c>
      <c r="B73" s="87"/>
      <c r="C73" s="87"/>
      <c r="D73" s="87"/>
      <c r="E73" s="87"/>
    </row>
    <row r="74" spans="1:5" x14ac:dyDescent="0.3">
      <c r="A74" s="5" t="s">
        <v>26</v>
      </c>
    </row>
    <row r="75" spans="1:5" x14ac:dyDescent="0.3">
      <c r="A75" s="5" t="s">
        <v>49</v>
      </c>
    </row>
    <row r="76" spans="1:5" x14ac:dyDescent="0.3">
      <c r="A76" s="5" t="s">
        <v>725</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43676</v>
      </c>
      <c r="C82" s="24">
        <v>45503</v>
      </c>
      <c r="D82" s="25">
        <v>0.11184439025807182</v>
      </c>
      <c r="E82" s="32">
        <v>3</v>
      </c>
    </row>
    <row r="83" spans="1:5" x14ac:dyDescent="0.3">
      <c r="A83" s="31" t="s">
        <v>37</v>
      </c>
      <c r="B83" s="24">
        <v>43641</v>
      </c>
      <c r="C83" s="24">
        <v>45468</v>
      </c>
      <c r="D83" s="25">
        <v>0.11176170591159362</v>
      </c>
      <c r="E83" s="32">
        <v>3</v>
      </c>
    </row>
    <row r="84" spans="1:5" x14ac:dyDescent="0.3">
      <c r="A84" s="39" t="s">
        <v>38</v>
      </c>
      <c r="B84" s="24">
        <v>43613</v>
      </c>
      <c r="C84" s="24">
        <v>45440</v>
      </c>
      <c r="D84" s="25">
        <v>0.11173335917555506</v>
      </c>
      <c r="E84" s="32">
        <v>3</v>
      </c>
    </row>
    <row r="85" spans="1:5" x14ac:dyDescent="0.3">
      <c r="A85" s="39" t="s">
        <v>39</v>
      </c>
      <c r="B85" s="24">
        <v>43585</v>
      </c>
      <c r="C85" s="24">
        <v>45412</v>
      </c>
      <c r="D85" s="25">
        <v>0.11185438992897578</v>
      </c>
      <c r="E85" s="32">
        <v>3</v>
      </c>
    </row>
    <row r="86" spans="1:5" x14ac:dyDescent="0.3">
      <c r="A86" s="39" t="s">
        <v>40</v>
      </c>
      <c r="B86" s="24">
        <v>43550</v>
      </c>
      <c r="C86" s="24">
        <v>45377</v>
      </c>
      <c r="D86" s="25">
        <v>0.11209101863859849</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649</v>
      </c>
      <c r="D94" s="27" t="s">
        <v>65</v>
      </c>
      <c r="E94" s="26" t="s">
        <v>14</v>
      </c>
    </row>
    <row r="95" spans="1:5" x14ac:dyDescent="0.3">
      <c r="A95" s="19"/>
      <c r="B95" s="20" t="s">
        <v>15</v>
      </c>
      <c r="C95" s="21">
        <v>-0.71400277875136686</v>
      </c>
      <c r="D95" s="21">
        <v>-0.29981286941257335</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323</v>
      </c>
      <c r="E98" s="26" t="s">
        <v>14</v>
      </c>
    </row>
    <row r="99" spans="1:5" x14ac:dyDescent="0.3">
      <c r="A99" s="19"/>
      <c r="B99" s="20" t="s">
        <v>15</v>
      </c>
      <c r="C99" s="21">
        <v>-5.9119858462576613E-2</v>
      </c>
      <c r="D99" s="21">
        <v>-8.1410501980436756E-3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6" customHeight="1" x14ac:dyDescent="0.3">
      <c r="A102" s="87" t="s">
        <v>25</v>
      </c>
      <c r="B102" s="87"/>
      <c r="C102" s="87"/>
      <c r="D102" s="87"/>
      <c r="E102" s="87"/>
    </row>
    <row r="103" spans="1:5" x14ac:dyDescent="0.3">
      <c r="A103" s="5" t="s">
        <v>26</v>
      </c>
    </row>
    <row r="104" spans="1:5" x14ac:dyDescent="0.3">
      <c r="A104" s="5" t="s">
        <v>49</v>
      </c>
    </row>
    <row r="105" spans="1:5" x14ac:dyDescent="0.3">
      <c r="A105" s="5" t="s">
        <v>726</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43676</v>
      </c>
      <c r="C111" s="24">
        <v>45503</v>
      </c>
      <c r="D111" s="25">
        <v>0.10571775438646085</v>
      </c>
      <c r="E111" s="32">
        <v>3</v>
      </c>
    </row>
    <row r="112" spans="1:5" x14ac:dyDescent="0.3">
      <c r="A112" s="31" t="s">
        <v>37</v>
      </c>
      <c r="B112" s="24">
        <v>43641</v>
      </c>
      <c r="C112" s="24">
        <v>45468</v>
      </c>
      <c r="D112" s="25">
        <v>0.10573006560527948</v>
      </c>
      <c r="E112" s="32">
        <v>3</v>
      </c>
    </row>
    <row r="113" spans="1:5" x14ac:dyDescent="0.3">
      <c r="A113" s="39" t="s">
        <v>38</v>
      </c>
      <c r="B113" s="24">
        <v>43613</v>
      </c>
      <c r="C113" s="24">
        <v>45440</v>
      </c>
      <c r="D113" s="25">
        <v>0.10582902157606308</v>
      </c>
      <c r="E113" s="32">
        <v>3</v>
      </c>
    </row>
    <row r="114" spans="1:5" x14ac:dyDescent="0.3">
      <c r="A114" s="39" t="s">
        <v>39</v>
      </c>
      <c r="B114" s="24">
        <v>43585</v>
      </c>
      <c r="C114" s="24">
        <v>45412</v>
      </c>
      <c r="D114" s="25">
        <v>0.10594398538097065</v>
      </c>
      <c r="E114" s="32">
        <v>3</v>
      </c>
    </row>
    <row r="115" spans="1:5" x14ac:dyDescent="0.3">
      <c r="A115" s="39" t="s">
        <v>40</v>
      </c>
      <c r="B115" s="24">
        <v>43550</v>
      </c>
      <c r="C115" s="24">
        <v>45377</v>
      </c>
      <c r="D115" s="25">
        <v>0.10620696303729485</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-0.70140926007066229</v>
      </c>
      <c r="D124" s="21">
        <v>-0.26237974284446264</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534</v>
      </c>
      <c r="E127" s="26" t="s">
        <v>14</v>
      </c>
    </row>
    <row r="128" spans="1:5" x14ac:dyDescent="0.3">
      <c r="A128" s="19"/>
      <c r="B128" s="20" t="s">
        <v>15</v>
      </c>
      <c r="C128" s="21">
        <v>-6.8563839878581501E-3</v>
      </c>
      <c r="D128" s="21">
        <v>2.996720431240707E-2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7.5" customHeight="1" x14ac:dyDescent="0.3">
      <c r="A131" s="87" t="s">
        <v>25</v>
      </c>
      <c r="B131" s="87"/>
      <c r="C131" s="87"/>
      <c r="D131" s="87"/>
      <c r="E131" s="87"/>
    </row>
    <row r="132" spans="1:5" x14ac:dyDescent="0.3">
      <c r="A132" s="5" t="s">
        <v>26</v>
      </c>
    </row>
    <row r="133" spans="1:5" x14ac:dyDescent="0.3">
      <c r="A133" s="5" t="s">
        <v>85</v>
      </c>
    </row>
    <row r="134" spans="1:5" x14ac:dyDescent="0.3">
      <c r="A134" s="5" t="s">
        <v>719</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43662</v>
      </c>
      <c r="C140" s="24">
        <v>45496</v>
      </c>
      <c r="D140" s="25">
        <v>0.16923591815882921</v>
      </c>
      <c r="E140" s="32">
        <v>4</v>
      </c>
    </row>
    <row r="141" spans="1:5" x14ac:dyDescent="0.3">
      <c r="A141" s="31" t="s">
        <v>37</v>
      </c>
      <c r="B141" s="24">
        <v>43634</v>
      </c>
      <c r="C141" s="24">
        <v>45468</v>
      </c>
      <c r="D141" s="25">
        <v>0.16937129608699591</v>
      </c>
      <c r="E141" s="32">
        <v>4</v>
      </c>
    </row>
    <row r="142" spans="1:5" x14ac:dyDescent="0.3">
      <c r="A142" s="39" t="s">
        <v>38</v>
      </c>
      <c r="B142" s="24">
        <v>43606</v>
      </c>
      <c r="C142" s="24">
        <v>45440</v>
      </c>
      <c r="D142" s="25">
        <v>0.17072902103067794</v>
      </c>
      <c r="E142" s="32">
        <v>4</v>
      </c>
    </row>
    <row r="143" spans="1:5" x14ac:dyDescent="0.3">
      <c r="A143" s="39" t="s">
        <v>39</v>
      </c>
      <c r="B143" s="24">
        <v>43578</v>
      </c>
      <c r="C143" s="24">
        <v>45412</v>
      </c>
      <c r="D143" s="25">
        <v>0.17113392667712149</v>
      </c>
      <c r="E143" s="32">
        <v>4</v>
      </c>
    </row>
    <row r="144" spans="1:5" x14ac:dyDescent="0.3">
      <c r="A144" s="39" t="s">
        <v>40</v>
      </c>
      <c r="B144" s="24">
        <v>43536</v>
      </c>
      <c r="C144" s="24">
        <v>45370</v>
      </c>
      <c r="D144" s="25">
        <v>0.17211998861396163</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-0.73507526399654632</v>
      </c>
      <c r="D153" s="21">
        <v>-0.32365440888634311</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185</v>
      </c>
      <c r="E156" s="26" t="s">
        <v>14</v>
      </c>
    </row>
    <row r="157" spans="1:5" x14ac:dyDescent="0.3">
      <c r="A157" s="19"/>
      <c r="B157" s="20" t="s">
        <v>15</v>
      </c>
      <c r="C157" s="21">
        <v>-5.9780497198879678E-2</v>
      </c>
      <c r="D157" s="21">
        <v>-2.9783666227989336E-3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87" t="s">
        <v>25</v>
      </c>
      <c r="B160" s="87"/>
      <c r="C160" s="87"/>
      <c r="D160" s="87"/>
      <c r="E160" s="87"/>
    </row>
    <row r="161" spans="1:5" x14ac:dyDescent="0.3">
      <c r="A161" s="5" t="s">
        <v>26</v>
      </c>
    </row>
    <row r="162" spans="1:5" x14ac:dyDescent="0.3">
      <c r="A162" s="5" t="s">
        <v>49</v>
      </c>
    </row>
    <row r="163" spans="1:5" x14ac:dyDescent="0.3">
      <c r="A163" s="5" t="s">
        <v>671</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43676</v>
      </c>
      <c r="C169" s="24">
        <v>45503</v>
      </c>
      <c r="D169" s="25">
        <v>0.12216682983673051</v>
      </c>
      <c r="E169" s="32">
        <v>4</v>
      </c>
    </row>
    <row r="170" spans="1:5" x14ac:dyDescent="0.3">
      <c r="A170" s="31" t="s">
        <v>37</v>
      </c>
      <c r="B170" s="24">
        <v>43641</v>
      </c>
      <c r="C170" s="24">
        <v>45468</v>
      </c>
      <c r="D170" s="25">
        <v>0.12218112816042428</v>
      </c>
      <c r="E170" s="32">
        <v>4</v>
      </c>
    </row>
    <row r="171" spans="1:5" x14ac:dyDescent="0.3">
      <c r="A171" s="39" t="s">
        <v>38</v>
      </c>
      <c r="B171" s="24">
        <v>43613</v>
      </c>
      <c r="C171" s="24">
        <v>45440</v>
      </c>
      <c r="D171" s="25">
        <v>0.12231414516327695</v>
      </c>
      <c r="E171" s="32">
        <v>4</v>
      </c>
    </row>
    <row r="172" spans="1:5" x14ac:dyDescent="0.3">
      <c r="A172" s="39" t="s">
        <v>39</v>
      </c>
      <c r="B172" s="24">
        <v>43585</v>
      </c>
      <c r="C172" s="24">
        <v>45412</v>
      </c>
      <c r="D172" s="25">
        <v>0.12257705294974315</v>
      </c>
      <c r="E172" s="32">
        <v>4</v>
      </c>
    </row>
    <row r="173" spans="1:5" x14ac:dyDescent="0.3">
      <c r="A173" s="39" t="s">
        <v>40</v>
      </c>
      <c r="B173" s="24">
        <v>43550</v>
      </c>
      <c r="C173" s="24">
        <v>45377</v>
      </c>
      <c r="D173" s="25">
        <v>0.12296729827311649</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-0.29510640027634838</v>
      </c>
      <c r="D182" s="21">
        <v>-0.11259417647083392</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473</v>
      </c>
      <c r="E185" s="26" t="s">
        <v>14</v>
      </c>
    </row>
    <row r="186" spans="1:5" x14ac:dyDescent="0.3">
      <c r="A186" s="19"/>
      <c r="B186" s="20" t="s">
        <v>15</v>
      </c>
      <c r="C186" s="21">
        <v>-2.4988981992675741E-2</v>
      </c>
      <c r="D186" s="21">
        <v>2.4761200087093371E-3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5" customHeight="1" x14ac:dyDescent="0.3">
      <c r="A189" s="87" t="s">
        <v>25</v>
      </c>
      <c r="B189" s="87"/>
      <c r="C189" s="87"/>
      <c r="D189" s="87"/>
      <c r="E189" s="87"/>
    </row>
    <row r="190" spans="1:5" x14ac:dyDescent="0.3">
      <c r="A190" s="5" t="s">
        <v>26</v>
      </c>
    </row>
    <row r="191" spans="1:5" x14ac:dyDescent="0.3">
      <c r="A191" s="5" t="s">
        <v>49</v>
      </c>
    </row>
    <row r="192" spans="1:5" x14ac:dyDescent="0.3">
      <c r="A192" s="5" t="s">
        <v>326</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44040</v>
      </c>
      <c r="C198" s="24">
        <v>45503</v>
      </c>
      <c r="D198" s="25">
        <v>5.605955540897048E-2</v>
      </c>
      <c r="E198" s="32">
        <v>3</v>
      </c>
    </row>
    <row r="199" spans="1:5" x14ac:dyDescent="0.3">
      <c r="A199" s="31" t="s">
        <v>37</v>
      </c>
      <c r="B199" s="24">
        <v>44005</v>
      </c>
      <c r="C199" s="24">
        <v>45468</v>
      </c>
      <c r="D199" s="25">
        <v>5.6335852549378514E-2</v>
      </c>
      <c r="E199" s="32">
        <v>3</v>
      </c>
    </row>
    <row r="200" spans="1:5" x14ac:dyDescent="0.3">
      <c r="A200" s="39" t="s">
        <v>38</v>
      </c>
      <c r="B200" s="24">
        <v>43977</v>
      </c>
      <c r="C200" s="24">
        <v>45440</v>
      </c>
      <c r="D200" s="25">
        <v>5.6732721932074598E-2</v>
      </c>
      <c r="E200" s="32">
        <v>3</v>
      </c>
    </row>
    <row r="201" spans="1:5" x14ac:dyDescent="0.3">
      <c r="A201" s="39" t="s">
        <v>39</v>
      </c>
      <c r="B201" s="24">
        <v>43949</v>
      </c>
      <c r="C201" s="24">
        <v>45412</v>
      </c>
      <c r="D201" s="25">
        <v>5.6609950083356689E-2</v>
      </c>
      <c r="E201" s="32">
        <v>3</v>
      </c>
    </row>
    <row r="202" spans="1:5" x14ac:dyDescent="0.3">
      <c r="A202" s="39" t="s">
        <v>40</v>
      </c>
      <c r="B202" s="24">
        <v>43914</v>
      </c>
      <c r="C202" s="24">
        <v>45377</v>
      </c>
      <c r="D202" s="25">
        <v>5.9419990605145495E-2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711</v>
      </c>
      <c r="D210" s="27" t="s">
        <v>712</v>
      </c>
      <c r="E210" s="26" t="s">
        <v>14</v>
      </c>
    </row>
    <row r="211" spans="1:5" x14ac:dyDescent="0.3">
      <c r="A211" s="19"/>
      <c r="B211" s="20" t="s">
        <v>15</v>
      </c>
      <c r="C211" s="21">
        <v>-0.36316751953013382</v>
      </c>
      <c r="D211" s="21">
        <v>-0.11950977819238373</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133</v>
      </c>
      <c r="E214" s="26" t="s">
        <v>14</v>
      </c>
    </row>
    <row r="215" spans="1:5" x14ac:dyDescent="0.3">
      <c r="A215" s="19"/>
      <c r="B215" s="20" t="s">
        <v>15</v>
      </c>
      <c r="C215" s="21">
        <v>-6.3116516137391554E-2</v>
      </c>
      <c r="D215" s="21">
        <v>-1.8432784166617644E-2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5.25" customHeight="1" x14ac:dyDescent="0.3">
      <c r="A218" s="87" t="s">
        <v>25</v>
      </c>
      <c r="B218" s="87"/>
      <c r="C218" s="87"/>
      <c r="D218" s="87"/>
      <c r="E218" s="87"/>
    </row>
    <row r="219" spans="1:5" x14ac:dyDescent="0.3">
      <c r="A219" s="5" t="s">
        <v>26</v>
      </c>
    </row>
    <row r="220" spans="1:5" x14ac:dyDescent="0.3">
      <c r="A220" s="5" t="s">
        <v>660</v>
      </c>
    </row>
    <row r="221" spans="1:5" x14ac:dyDescent="0.3">
      <c r="A221" s="5" t="s">
        <v>727</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43670</v>
      </c>
      <c r="C227" s="24">
        <v>45504</v>
      </c>
      <c r="D227" s="25">
        <v>4.9915151640090548E-2</v>
      </c>
      <c r="E227" s="32">
        <v>2</v>
      </c>
    </row>
    <row r="228" spans="1:5" x14ac:dyDescent="0.3">
      <c r="A228" s="31" t="s">
        <v>37</v>
      </c>
      <c r="B228" s="24">
        <v>43628</v>
      </c>
      <c r="C228" s="24">
        <v>45462</v>
      </c>
      <c r="D228" s="25">
        <v>4.9979134850399065E-2</v>
      </c>
      <c r="E228" s="32">
        <v>2</v>
      </c>
    </row>
    <row r="229" spans="1:5" x14ac:dyDescent="0.3">
      <c r="A229" s="39" t="s">
        <v>38</v>
      </c>
      <c r="B229" s="24">
        <v>43600</v>
      </c>
      <c r="C229" s="24">
        <v>45434</v>
      </c>
      <c r="D229" s="25">
        <v>4.9851700797900723E-2</v>
      </c>
      <c r="E229" s="32">
        <v>2</v>
      </c>
    </row>
    <row r="230" spans="1:5" x14ac:dyDescent="0.3">
      <c r="A230" s="39" t="s">
        <v>39</v>
      </c>
      <c r="B230" s="24">
        <v>43572</v>
      </c>
      <c r="C230" s="24">
        <v>45406</v>
      </c>
      <c r="D230" s="25">
        <v>4.9659648351851028E-2</v>
      </c>
      <c r="E230" s="32">
        <v>2</v>
      </c>
    </row>
    <row r="231" spans="1:5" x14ac:dyDescent="0.3">
      <c r="A231" s="39" t="s">
        <v>40</v>
      </c>
      <c r="B231" s="24">
        <v>43544</v>
      </c>
      <c r="C231" s="24">
        <v>45378</v>
      </c>
      <c r="D231" s="25">
        <v>4.9637061477319888E-2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-0.82257846465342266</v>
      </c>
      <c r="D240" s="21">
        <v>-0.37301613753327367</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100</v>
      </c>
      <c r="E243" s="26" t="s">
        <v>14</v>
      </c>
    </row>
    <row r="244" spans="1:5" x14ac:dyDescent="0.3">
      <c r="A244" s="19"/>
      <c r="B244" s="20" t="s">
        <v>15</v>
      </c>
      <c r="C244" s="21">
        <v>-2.8008458065466035E-2</v>
      </c>
      <c r="D244" s="21">
        <v>9.6745360446623963E-3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5.25" customHeight="1" x14ac:dyDescent="0.3">
      <c r="A247" s="87" t="s">
        <v>25</v>
      </c>
      <c r="B247" s="87"/>
      <c r="C247" s="87"/>
      <c r="D247" s="87"/>
      <c r="E247" s="87"/>
    </row>
    <row r="248" spans="1:5" x14ac:dyDescent="0.3">
      <c r="A248" s="5" t="s">
        <v>26</v>
      </c>
    </row>
    <row r="249" spans="1:5" x14ac:dyDescent="0.3">
      <c r="A249" s="5" t="s">
        <v>49</v>
      </c>
    </row>
    <row r="250" spans="1:5" x14ac:dyDescent="0.3">
      <c r="A250" s="5" t="s">
        <v>103</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43672</v>
      </c>
      <c r="C256" s="24">
        <v>45499</v>
      </c>
      <c r="D256" s="25">
        <v>0.14430937159623106</v>
      </c>
      <c r="E256" s="32">
        <v>4</v>
      </c>
    </row>
    <row r="257" spans="1:5" x14ac:dyDescent="0.3">
      <c r="A257" s="31" t="s">
        <v>37</v>
      </c>
      <c r="B257" s="24">
        <v>43644</v>
      </c>
      <c r="C257" s="24">
        <v>45471</v>
      </c>
      <c r="D257" s="25">
        <v>0.14449567816213682</v>
      </c>
      <c r="E257" s="32">
        <v>4</v>
      </c>
    </row>
    <row r="258" spans="1:5" x14ac:dyDescent="0.3">
      <c r="A258" s="39" t="s">
        <v>38</v>
      </c>
      <c r="B258" s="24">
        <v>43616</v>
      </c>
      <c r="C258" s="24">
        <v>45443</v>
      </c>
      <c r="D258" s="25">
        <v>0.14460094514425539</v>
      </c>
      <c r="E258" s="32">
        <v>4</v>
      </c>
    </row>
    <row r="259" spans="1:5" x14ac:dyDescent="0.3">
      <c r="A259" s="39" t="s">
        <v>39</v>
      </c>
      <c r="B259" s="24">
        <v>43581</v>
      </c>
      <c r="C259" s="24">
        <v>45408</v>
      </c>
      <c r="D259" s="25">
        <v>0.14478960725865886</v>
      </c>
      <c r="E259" s="32">
        <v>4</v>
      </c>
    </row>
    <row r="260" spans="1:5" x14ac:dyDescent="0.3">
      <c r="A260" s="39" t="s">
        <v>40</v>
      </c>
      <c r="B260" s="24">
        <v>43546</v>
      </c>
      <c r="C260" s="24">
        <v>45373</v>
      </c>
      <c r="D260" s="25">
        <v>0.14524232034809914</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-0.7927930464410391</v>
      </c>
      <c r="D269" s="21">
        <v>-0.27990863648009123</v>
      </c>
      <c r="E269" s="22"/>
    </row>
    <row r="270" spans="1:5" x14ac:dyDescent="0.3">
      <c r="A270" s="8" t="s">
        <v>16</v>
      </c>
      <c r="B270" s="16" t="s">
        <v>11</v>
      </c>
      <c r="C270" s="26" t="s">
        <v>108</v>
      </c>
      <c r="D270" s="26" t="s">
        <v>729</v>
      </c>
      <c r="E270" s="26" t="s">
        <v>14</v>
      </c>
    </row>
    <row r="271" spans="1:5" x14ac:dyDescent="0.3">
      <c r="A271" s="19"/>
      <c r="B271" s="20" t="s">
        <v>15</v>
      </c>
      <c r="C271" s="21">
        <v>-0.32728281718066421</v>
      </c>
      <c r="D271" s="21">
        <v>-4.3959616359444786E-2</v>
      </c>
      <c r="E271" s="22"/>
    </row>
    <row r="272" spans="1:5" x14ac:dyDescent="0.3">
      <c r="A272" s="8" t="s">
        <v>19</v>
      </c>
      <c r="B272" s="16" t="s">
        <v>11</v>
      </c>
      <c r="C272" s="26" t="s">
        <v>730</v>
      </c>
      <c r="D272" s="26" t="s">
        <v>731</v>
      </c>
      <c r="E272" s="26" t="s">
        <v>14</v>
      </c>
    </row>
    <row r="273" spans="1:5" x14ac:dyDescent="0.3">
      <c r="A273" s="19"/>
      <c r="B273" s="20" t="s">
        <v>15</v>
      </c>
      <c r="C273" s="21">
        <v>7.7473797412914491E-2</v>
      </c>
      <c r="D273" s="21">
        <v>7.2182990544146453E-2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87" t="s">
        <v>25</v>
      </c>
      <c r="B276" s="87"/>
      <c r="C276" s="87"/>
      <c r="D276" s="87"/>
      <c r="E276" s="87"/>
    </row>
    <row r="277" spans="1:5" x14ac:dyDescent="0.3">
      <c r="A277" s="5" t="s">
        <v>26</v>
      </c>
    </row>
    <row r="278" spans="1:5" x14ac:dyDescent="0.3">
      <c r="A278" s="5" t="s">
        <v>732</v>
      </c>
    </row>
    <row r="279" spans="1:5" x14ac:dyDescent="0.3">
      <c r="A279" s="5" t="s">
        <v>428</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43677</v>
      </c>
      <c r="C285" s="24">
        <v>45504</v>
      </c>
      <c r="D285" s="25">
        <v>0.17359911469833997</v>
      </c>
      <c r="E285" s="32">
        <v>4</v>
      </c>
    </row>
    <row r="286" spans="1:5" x14ac:dyDescent="0.3">
      <c r="A286" s="31" t="s">
        <v>37</v>
      </c>
      <c r="B286" s="24">
        <v>43644</v>
      </c>
      <c r="C286" s="24">
        <v>45471</v>
      </c>
      <c r="D286" s="25">
        <v>0.1724110095510018</v>
      </c>
      <c r="E286" s="32">
        <v>4</v>
      </c>
    </row>
    <row r="287" spans="1:5" x14ac:dyDescent="0.3">
      <c r="A287" s="39" t="s">
        <v>38</v>
      </c>
      <c r="B287" s="24">
        <v>43616</v>
      </c>
      <c r="C287" s="24">
        <v>45443</v>
      </c>
      <c r="D287" s="25">
        <v>0.16921961929795482</v>
      </c>
      <c r="E287" s="32">
        <v>4</v>
      </c>
    </row>
    <row r="288" spans="1:5" x14ac:dyDescent="0.3">
      <c r="A288" s="39" t="s">
        <v>39</v>
      </c>
      <c r="B288" s="24">
        <v>43585</v>
      </c>
      <c r="C288" s="24">
        <v>45412</v>
      </c>
      <c r="D288" s="25">
        <v>0.16987856584241059</v>
      </c>
      <c r="E288" s="32">
        <v>4</v>
      </c>
    </row>
    <row r="289" spans="1:5" x14ac:dyDescent="0.3">
      <c r="A289" s="39" t="s">
        <v>40</v>
      </c>
      <c r="B289" s="24">
        <v>43552</v>
      </c>
      <c r="C289" s="24">
        <v>45379</v>
      </c>
      <c r="D289" s="25">
        <v>0.17011750620391428</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-0.87192462763500655</v>
      </c>
      <c r="D298" s="21">
        <v>-0.32234764154113504</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641</v>
      </c>
      <c r="E301" s="26" t="s">
        <v>14</v>
      </c>
    </row>
    <row r="302" spans="1:5" x14ac:dyDescent="0.3">
      <c r="A302" s="19"/>
      <c r="B302" s="20" t="s">
        <v>15</v>
      </c>
      <c r="C302" s="21">
        <v>1.057086743044211E-2</v>
      </c>
      <c r="D302" s="21">
        <v>1.6761873491440982E-2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4.5" customHeight="1" x14ac:dyDescent="0.3">
      <c r="A305" s="87" t="s">
        <v>25</v>
      </c>
      <c r="B305" s="87"/>
      <c r="C305" s="87"/>
      <c r="D305" s="87"/>
      <c r="E305" s="87"/>
    </row>
    <row r="306" spans="1:5" x14ac:dyDescent="0.3">
      <c r="A306" s="5" t="s">
        <v>26</v>
      </c>
    </row>
    <row r="307" spans="1:5" x14ac:dyDescent="0.3">
      <c r="A307" s="5" t="s">
        <v>85</v>
      </c>
    </row>
    <row r="308" spans="1:5" x14ac:dyDescent="0.3">
      <c r="A308" s="5" t="s">
        <v>719</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43677</v>
      </c>
      <c r="C314" s="24">
        <v>45504</v>
      </c>
      <c r="D314" s="25">
        <v>0.20755881963044195</v>
      </c>
      <c r="E314" s="32">
        <v>5</v>
      </c>
    </row>
    <row r="315" spans="1:5" x14ac:dyDescent="0.3">
      <c r="A315" s="31" t="s">
        <v>37</v>
      </c>
      <c r="B315" s="24">
        <v>43644</v>
      </c>
      <c r="C315" s="24">
        <v>45471</v>
      </c>
      <c r="D315" s="25">
        <v>0.20692653001399305</v>
      </c>
      <c r="E315" s="32">
        <v>5</v>
      </c>
    </row>
    <row r="316" spans="1:5" x14ac:dyDescent="0.3">
      <c r="A316" s="39" t="s">
        <v>38</v>
      </c>
      <c r="B316" s="24">
        <v>43616</v>
      </c>
      <c r="C316" s="24">
        <v>45443</v>
      </c>
      <c r="D316" s="25">
        <v>0.20648710083931671</v>
      </c>
      <c r="E316" s="32">
        <v>5</v>
      </c>
    </row>
    <row r="317" spans="1:5" x14ac:dyDescent="0.3">
      <c r="A317" s="39" t="s">
        <v>39</v>
      </c>
      <c r="B317" s="24">
        <v>43585</v>
      </c>
      <c r="C317" s="24">
        <v>45412</v>
      </c>
      <c r="D317" s="25">
        <v>0.20691222011895674</v>
      </c>
      <c r="E317" s="32">
        <v>5</v>
      </c>
    </row>
    <row r="318" spans="1:5" x14ac:dyDescent="0.3">
      <c r="A318" s="39" t="s">
        <v>40</v>
      </c>
      <c r="B318" s="24">
        <v>43552</v>
      </c>
      <c r="C318" s="24">
        <v>45379</v>
      </c>
      <c r="D318" s="25">
        <v>0.20677323579436852</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-0.25711717752261398</v>
      </c>
      <c r="D327" s="21">
        <v>-8.8094776246930739E-2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432</v>
      </c>
      <c r="D330" s="26" t="s">
        <v>243</v>
      </c>
      <c r="E330" s="26" t="s">
        <v>14</v>
      </c>
    </row>
    <row r="331" spans="1:5" x14ac:dyDescent="0.3">
      <c r="A331" s="19"/>
      <c r="B331" s="20" t="s">
        <v>15</v>
      </c>
      <c r="C331" s="21">
        <v>-5.7650862068947539E-4</v>
      </c>
      <c r="D331" s="21">
        <v>4.546783323672754E-3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6" customHeight="1" x14ac:dyDescent="0.3">
      <c r="A334" s="87" t="s">
        <v>25</v>
      </c>
      <c r="B334" s="87"/>
      <c r="C334" s="87"/>
      <c r="D334" s="87"/>
      <c r="E334" s="87"/>
    </row>
    <row r="335" spans="1:5" x14ac:dyDescent="0.3">
      <c r="A335" s="5" t="s">
        <v>26</v>
      </c>
    </row>
    <row r="336" spans="1:5" x14ac:dyDescent="0.3">
      <c r="A336" s="5" t="s">
        <v>138</v>
      </c>
    </row>
    <row r="337" spans="1:5" x14ac:dyDescent="0.3">
      <c r="A337" s="5" t="s">
        <v>631</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43672</v>
      </c>
      <c r="C343" s="24">
        <v>45499</v>
      </c>
      <c r="D343" s="25">
        <v>2.6432861401883334E-2</v>
      </c>
      <c r="E343" s="32">
        <v>2</v>
      </c>
    </row>
    <row r="344" spans="1:5" x14ac:dyDescent="0.3">
      <c r="A344" s="31" t="s">
        <v>37</v>
      </c>
      <c r="B344" s="24">
        <v>43644</v>
      </c>
      <c r="C344" s="24">
        <v>45471</v>
      </c>
      <c r="D344" s="25">
        <v>2.6448958354685938E-2</v>
      </c>
      <c r="E344" s="32">
        <v>2</v>
      </c>
    </row>
    <row r="345" spans="1:5" x14ac:dyDescent="0.3">
      <c r="A345" s="39" t="s">
        <v>38</v>
      </c>
      <c r="B345" s="24">
        <v>43616</v>
      </c>
      <c r="C345" s="24">
        <v>45443</v>
      </c>
      <c r="D345" s="25">
        <v>2.6467615012579229E-2</v>
      </c>
      <c r="E345" s="32">
        <v>2</v>
      </c>
    </row>
    <row r="346" spans="1:5" x14ac:dyDescent="0.3">
      <c r="A346" s="39" t="s">
        <v>39</v>
      </c>
      <c r="B346" s="24">
        <v>43581</v>
      </c>
      <c r="C346" s="24">
        <v>45408</v>
      </c>
      <c r="D346" s="25">
        <v>2.6464418666285978E-2</v>
      </c>
      <c r="E346" s="32">
        <v>2</v>
      </c>
    </row>
    <row r="347" spans="1:5" x14ac:dyDescent="0.3">
      <c r="A347" s="39" t="s">
        <v>40</v>
      </c>
      <c r="B347" s="24">
        <v>43546</v>
      </c>
      <c r="C347" s="24">
        <v>45373</v>
      </c>
      <c r="D347" s="25">
        <v>2.6468424234083621E-2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383</v>
      </c>
      <c r="E355" s="26" t="s">
        <v>14</v>
      </c>
    </row>
    <row r="356" spans="1:5" x14ac:dyDescent="0.3">
      <c r="A356" s="19"/>
      <c r="B356" s="20" t="s">
        <v>15</v>
      </c>
      <c r="C356" s="21">
        <v>-0.51125296078759397</v>
      </c>
      <c r="D356" s="21">
        <v>-0.17697660997146825</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702</v>
      </c>
      <c r="D359" s="26" t="s">
        <v>629</v>
      </c>
      <c r="E359" s="26" t="s">
        <v>14</v>
      </c>
    </row>
    <row r="360" spans="1:5" x14ac:dyDescent="0.3">
      <c r="A360" s="19"/>
      <c r="B360" s="20" t="s">
        <v>15</v>
      </c>
      <c r="C360" s="21">
        <v>6.5356856873926228E-2</v>
      </c>
      <c r="D360" s="21">
        <v>8.9086164002853518E-2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3.75" customHeight="1" x14ac:dyDescent="0.3">
      <c r="A363" s="87" t="s">
        <v>25</v>
      </c>
      <c r="B363" s="87"/>
      <c r="C363" s="87"/>
      <c r="D363" s="87"/>
      <c r="E363" s="87"/>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45504</v>
      </c>
      <c r="D372" s="25">
        <v>0.15978080338836945</v>
      </c>
      <c r="E372" s="32">
        <v>4</v>
      </c>
    </row>
    <row r="373" spans="1:5" x14ac:dyDescent="0.3">
      <c r="A373" s="31" t="s">
        <v>37</v>
      </c>
      <c r="B373" s="24">
        <v>43910</v>
      </c>
      <c r="C373" s="24">
        <v>45471</v>
      </c>
      <c r="D373" s="25">
        <v>0.15996404624575108</v>
      </c>
      <c r="E373" s="32">
        <v>4</v>
      </c>
    </row>
    <row r="374" spans="1:5" x14ac:dyDescent="0.3">
      <c r="A374" s="39" t="s">
        <v>38</v>
      </c>
      <c r="B374" s="24">
        <v>43910</v>
      </c>
      <c r="C374" s="24">
        <v>45443</v>
      </c>
      <c r="D374" s="25">
        <v>0.16114739892203389</v>
      </c>
      <c r="E374" s="32">
        <v>4</v>
      </c>
    </row>
    <row r="375" spans="1:5" x14ac:dyDescent="0.3">
      <c r="A375" s="39" t="s">
        <v>39</v>
      </c>
      <c r="B375" s="24">
        <v>43910</v>
      </c>
      <c r="C375" s="24">
        <v>45412</v>
      </c>
      <c r="D375" s="25">
        <v>0.16219393035686747</v>
      </c>
      <c r="E375" s="32">
        <v>4</v>
      </c>
    </row>
    <row r="376" spans="1:5" x14ac:dyDescent="0.3">
      <c r="A376" s="39" t="s">
        <v>40</v>
      </c>
      <c r="B376" s="24">
        <v>43910</v>
      </c>
      <c r="C376" s="24">
        <v>45379</v>
      </c>
      <c r="D376" s="25">
        <v>0.16279683009740295</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703</v>
      </c>
      <c r="D384" s="18" t="s">
        <v>142</v>
      </c>
      <c r="E384" s="17" t="s">
        <v>14</v>
      </c>
    </row>
    <row r="385" spans="1:5" x14ac:dyDescent="0.3">
      <c r="A385" s="19"/>
      <c r="B385" s="20" t="s">
        <v>15</v>
      </c>
      <c r="C385" s="21">
        <v>-0.62778134899966409</v>
      </c>
      <c r="D385" s="21">
        <v>-0.24182162866065438</v>
      </c>
      <c r="E385" s="22"/>
    </row>
    <row r="386" spans="1:5" x14ac:dyDescent="0.3">
      <c r="A386" s="8" t="s">
        <v>16</v>
      </c>
      <c r="B386" s="16" t="s">
        <v>11</v>
      </c>
      <c r="C386" s="17" t="s">
        <v>154</v>
      </c>
      <c r="D386" s="17" t="s">
        <v>155</v>
      </c>
      <c r="E386" s="17" t="s">
        <v>14</v>
      </c>
    </row>
    <row r="387" spans="1:5" x14ac:dyDescent="0.3">
      <c r="A387" s="19"/>
      <c r="B387" s="20" t="s">
        <v>15</v>
      </c>
      <c r="C387" s="21">
        <v>-0.16338537083643567</v>
      </c>
      <c r="D387" s="21">
        <v>-5.4926864259024044E-2</v>
      </c>
      <c r="E387" s="22"/>
    </row>
    <row r="388" spans="1:5" x14ac:dyDescent="0.3">
      <c r="A388" s="8" t="s">
        <v>19</v>
      </c>
      <c r="B388" s="16" t="s">
        <v>11</v>
      </c>
      <c r="C388" s="17" t="s">
        <v>507</v>
      </c>
      <c r="D388" s="17" t="s">
        <v>157</v>
      </c>
      <c r="E388" s="17" t="s">
        <v>14</v>
      </c>
    </row>
    <row r="389" spans="1:5" x14ac:dyDescent="0.3">
      <c r="A389" s="19"/>
      <c r="B389" s="20" t="s">
        <v>15</v>
      </c>
      <c r="C389" s="21">
        <v>-3.1537224359465266E-2</v>
      </c>
      <c r="D389" s="21">
        <v>9.3495632152515995E-3</v>
      </c>
      <c r="E389" s="22"/>
    </row>
    <row r="390" spans="1:5" x14ac:dyDescent="0.3">
      <c r="A390" s="8" t="s">
        <v>22</v>
      </c>
      <c r="B390" s="16" t="s">
        <v>11</v>
      </c>
      <c r="C390" s="17" t="s">
        <v>158</v>
      </c>
      <c r="D390" s="17" t="s">
        <v>362</v>
      </c>
      <c r="E390" s="17" t="s">
        <v>14</v>
      </c>
    </row>
    <row r="391" spans="1:5" x14ac:dyDescent="0.3">
      <c r="A391" s="19"/>
      <c r="B391" s="20" t="s">
        <v>15</v>
      </c>
      <c r="C391" s="21">
        <v>0.22688072543591775</v>
      </c>
      <c r="D391" s="21">
        <v>4.9716160016590738E-2</v>
      </c>
      <c r="E391" s="22"/>
    </row>
    <row r="392" spans="1:5" ht="34.5" customHeight="1" x14ac:dyDescent="0.3">
      <c r="A392" s="87" t="s">
        <v>25</v>
      </c>
      <c r="B392" s="87"/>
      <c r="C392" s="87"/>
      <c r="D392" s="87"/>
      <c r="E392" s="87"/>
    </row>
    <row r="393" spans="1:5" x14ac:dyDescent="0.3">
      <c r="A393" s="5" t="s">
        <v>26</v>
      </c>
    </row>
    <row r="394" spans="1:5" x14ac:dyDescent="0.3">
      <c r="A394" s="5" t="s">
        <v>49</v>
      </c>
    </row>
    <row r="395" spans="1:5" x14ac:dyDescent="0.3">
      <c r="A395" s="5" t="s">
        <v>178</v>
      </c>
    </row>
    <row r="396" spans="1:5" x14ac:dyDescent="0.3">
      <c r="A396" s="5" t="s">
        <v>333</v>
      </c>
    </row>
    <row r="397" spans="1:5" x14ac:dyDescent="0.3">
      <c r="A397" s="5" t="s">
        <v>30</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43672</v>
      </c>
      <c r="C401" s="24">
        <v>45499</v>
      </c>
      <c r="D401" s="25">
        <v>8.2052553867253838E-2</v>
      </c>
      <c r="E401" s="32">
        <v>3</v>
      </c>
    </row>
    <row r="402" spans="1:5" x14ac:dyDescent="0.3">
      <c r="A402" s="31" t="s">
        <v>37</v>
      </c>
      <c r="B402" s="24">
        <v>43644</v>
      </c>
      <c r="C402" s="24">
        <v>45471</v>
      </c>
      <c r="D402" s="25">
        <v>8.2060375126816507E-2</v>
      </c>
      <c r="E402" s="32">
        <v>3</v>
      </c>
    </row>
    <row r="403" spans="1:5" x14ac:dyDescent="0.3">
      <c r="A403" s="23" t="s">
        <v>38</v>
      </c>
      <c r="B403" s="24">
        <v>43616</v>
      </c>
      <c r="C403" s="24">
        <v>45443</v>
      </c>
      <c r="D403" s="25">
        <v>8.2075040730984483E-2</v>
      </c>
      <c r="E403" s="32">
        <v>3</v>
      </c>
    </row>
    <row r="404" spans="1:5" x14ac:dyDescent="0.3">
      <c r="A404" s="23" t="s">
        <v>39</v>
      </c>
      <c r="B404" s="24">
        <v>43581</v>
      </c>
      <c r="C404" s="24">
        <v>45408</v>
      </c>
      <c r="D404" s="25">
        <v>8.2206582137682949E-2</v>
      </c>
      <c r="E404" s="32">
        <v>3</v>
      </c>
    </row>
    <row r="405" spans="1:5" x14ac:dyDescent="0.3">
      <c r="A405" s="23" t="s">
        <v>40</v>
      </c>
      <c r="B405" s="24">
        <v>43546</v>
      </c>
      <c r="C405" s="24">
        <v>45373</v>
      </c>
      <c r="D405" s="25">
        <v>8.2254045672447068E-2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-0.76503839820243613</v>
      </c>
      <c r="D414" s="21">
        <v>-0.35454047902738517</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696</v>
      </c>
      <c r="E417" s="26" t="s">
        <v>14</v>
      </c>
    </row>
    <row r="418" spans="1:5" x14ac:dyDescent="0.3">
      <c r="A418" s="19"/>
      <c r="B418" s="20" t="s">
        <v>15</v>
      </c>
      <c r="C418" s="21">
        <v>2.8613896613776113E-3</v>
      </c>
      <c r="D418" s="21">
        <v>2.7198324037930766E-2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5" customHeight="1" x14ac:dyDescent="0.3">
      <c r="A421" s="87" t="s">
        <v>25</v>
      </c>
      <c r="B421" s="87"/>
      <c r="C421" s="87"/>
      <c r="D421" s="87"/>
      <c r="E421" s="87"/>
    </row>
    <row r="422" spans="1:5" x14ac:dyDescent="0.3">
      <c r="A422" s="5" t="s">
        <v>26</v>
      </c>
    </row>
    <row r="423" spans="1:5" x14ac:dyDescent="0.3">
      <c r="A423" s="5" t="s">
        <v>49</v>
      </c>
    </row>
    <row r="424" spans="1:5" x14ac:dyDescent="0.3">
      <c r="A424" s="5" t="s">
        <v>278</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43676</v>
      </c>
      <c r="C430" s="24">
        <v>45503</v>
      </c>
      <c r="D430" s="25">
        <v>0.14818488151246126</v>
      </c>
      <c r="E430" s="32">
        <v>4</v>
      </c>
    </row>
    <row r="431" spans="1:5" x14ac:dyDescent="0.3">
      <c r="A431" s="31" t="s">
        <v>37</v>
      </c>
      <c r="B431" s="24">
        <v>43641</v>
      </c>
      <c r="C431" s="24">
        <v>45468</v>
      </c>
      <c r="D431" s="25">
        <v>0.14813637954240297</v>
      </c>
      <c r="E431" s="32">
        <v>4</v>
      </c>
    </row>
    <row r="432" spans="1:5" x14ac:dyDescent="0.3">
      <c r="A432" s="39" t="s">
        <v>38</v>
      </c>
      <c r="B432" s="24">
        <v>43613</v>
      </c>
      <c r="C432" s="24">
        <v>45440</v>
      </c>
      <c r="D432" s="25">
        <v>0.14818726062838478</v>
      </c>
      <c r="E432" s="32">
        <v>4</v>
      </c>
    </row>
    <row r="433" spans="1:5" x14ac:dyDescent="0.3">
      <c r="A433" s="39" t="s">
        <v>39</v>
      </c>
      <c r="B433" s="24">
        <v>43585</v>
      </c>
      <c r="C433" s="24">
        <v>45412</v>
      </c>
      <c r="D433" s="25">
        <v>0.14848399816675603</v>
      </c>
      <c r="E433" s="32">
        <v>4</v>
      </c>
    </row>
    <row r="434" spans="1:5" x14ac:dyDescent="0.3">
      <c r="A434" s="39" t="s">
        <v>40</v>
      </c>
      <c r="B434" s="24">
        <v>43550</v>
      </c>
      <c r="C434" s="24">
        <v>45377</v>
      </c>
      <c r="D434" s="25">
        <v>0.14891192204571951</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-0.74751400546080737</v>
      </c>
      <c r="D443" s="21">
        <v>-0.33787835246519493</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733</v>
      </c>
      <c r="E446" s="26" t="s">
        <v>14</v>
      </c>
    </row>
    <row r="447" spans="1:5" x14ac:dyDescent="0.3">
      <c r="A447" s="19"/>
      <c r="B447" s="20" t="s">
        <v>15</v>
      </c>
      <c r="C447" s="21">
        <v>8.6126128449832695E-3</v>
      </c>
      <c r="D447" s="21">
        <v>3.0571185233214448E-2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6" customHeight="1" x14ac:dyDescent="0.3">
      <c r="A450" s="87" t="s">
        <v>25</v>
      </c>
      <c r="B450" s="87"/>
      <c r="C450" s="87"/>
      <c r="D450" s="87"/>
      <c r="E450" s="87"/>
    </row>
    <row r="451" spans="1:5" x14ac:dyDescent="0.3">
      <c r="A451" s="5" t="s">
        <v>26</v>
      </c>
    </row>
    <row r="452" spans="1:5" x14ac:dyDescent="0.3">
      <c r="A452" s="5" t="s">
        <v>49</v>
      </c>
    </row>
    <row r="453" spans="1:5" x14ac:dyDescent="0.3">
      <c r="A453" s="5" t="s">
        <v>330</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43676</v>
      </c>
      <c r="C459" s="24">
        <v>45503</v>
      </c>
      <c r="D459" s="25">
        <v>0.1411133741000416</v>
      </c>
      <c r="E459" s="32">
        <v>4</v>
      </c>
    </row>
    <row r="460" spans="1:5" x14ac:dyDescent="0.3">
      <c r="A460" s="31" t="s">
        <v>37</v>
      </c>
      <c r="B460" s="24">
        <v>43641</v>
      </c>
      <c r="C460" s="24">
        <v>45468</v>
      </c>
      <c r="D460" s="25">
        <v>0.14110013885398834</v>
      </c>
      <c r="E460" s="32">
        <v>4</v>
      </c>
    </row>
    <row r="461" spans="1:5" x14ac:dyDescent="0.3">
      <c r="A461" s="39" t="s">
        <v>38</v>
      </c>
      <c r="B461" s="24">
        <v>43613</v>
      </c>
      <c r="C461" s="24">
        <v>45440</v>
      </c>
      <c r="D461" s="25">
        <v>0.14107514769173982</v>
      </c>
      <c r="E461" s="32">
        <v>4</v>
      </c>
    </row>
    <row r="462" spans="1:5" x14ac:dyDescent="0.3">
      <c r="A462" s="39" t="s">
        <v>39</v>
      </c>
      <c r="B462" s="24">
        <v>43585</v>
      </c>
      <c r="C462" s="24">
        <v>45412</v>
      </c>
      <c r="D462" s="25">
        <v>0.14141073076918034</v>
      </c>
      <c r="E462" s="32">
        <v>4</v>
      </c>
    </row>
    <row r="463" spans="1:5" x14ac:dyDescent="0.3">
      <c r="A463" s="39" t="s">
        <v>40</v>
      </c>
      <c r="B463" s="24">
        <v>43550</v>
      </c>
      <c r="C463" s="24">
        <v>45377</v>
      </c>
      <c r="D463" s="25">
        <v>0.14178454972221866</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-0.51375056034836197</v>
      </c>
      <c r="D472" s="21">
        <v>-0.24252185834076279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587</v>
      </c>
      <c r="E475" s="26" t="s">
        <v>14</v>
      </c>
    </row>
    <row r="476" spans="1:5" x14ac:dyDescent="0.3">
      <c r="A476" s="19"/>
      <c r="B476" s="20" t="s">
        <v>15</v>
      </c>
      <c r="C476" s="21">
        <v>-6.9963279913071941E-2</v>
      </c>
      <c r="D476" s="21">
        <v>-1.8580588733173142E-2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6.75" customHeight="1" x14ac:dyDescent="0.3">
      <c r="A479" s="87" t="s">
        <v>25</v>
      </c>
      <c r="B479" s="87"/>
      <c r="C479" s="87"/>
      <c r="D479" s="87"/>
      <c r="E479" s="87"/>
    </row>
    <row r="480" spans="1:5" x14ac:dyDescent="0.3">
      <c r="A480" s="5" t="s">
        <v>26</v>
      </c>
    </row>
    <row r="481" spans="1:5" x14ac:dyDescent="0.3">
      <c r="A481" s="5" t="s">
        <v>138</v>
      </c>
    </row>
    <row r="482" spans="1:5" x14ac:dyDescent="0.3">
      <c r="A482" s="5" t="s">
        <v>588</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43662</v>
      </c>
      <c r="C488" s="24">
        <v>45496</v>
      </c>
      <c r="D488" s="25">
        <v>7.8698630454521204E-2</v>
      </c>
      <c r="E488" s="32">
        <v>3</v>
      </c>
    </row>
    <row r="489" spans="1:5" x14ac:dyDescent="0.3">
      <c r="A489" s="31" t="s">
        <v>37</v>
      </c>
      <c r="B489" s="24">
        <v>43634</v>
      </c>
      <c r="C489" s="24">
        <v>45468</v>
      </c>
      <c r="D489" s="25">
        <v>7.8720168978817021E-2</v>
      </c>
      <c r="E489" s="32">
        <v>3</v>
      </c>
    </row>
    <row r="490" spans="1:5" x14ac:dyDescent="0.3">
      <c r="A490" s="39" t="s">
        <v>38</v>
      </c>
      <c r="B490" s="24">
        <v>43606</v>
      </c>
      <c r="C490" s="24">
        <v>45440</v>
      </c>
      <c r="D490" s="25">
        <v>7.9050677139531497E-2</v>
      </c>
      <c r="E490" s="32">
        <v>3</v>
      </c>
    </row>
    <row r="491" spans="1:5" x14ac:dyDescent="0.3">
      <c r="A491" s="39" t="s">
        <v>39</v>
      </c>
      <c r="B491" s="24">
        <v>43578</v>
      </c>
      <c r="C491" s="24">
        <v>45412</v>
      </c>
      <c r="D491" s="25">
        <v>7.9103417221114913E-2</v>
      </c>
      <c r="E491" s="32">
        <v>3</v>
      </c>
    </row>
    <row r="492" spans="1:5" x14ac:dyDescent="0.3">
      <c r="A492" s="39" t="s">
        <v>40</v>
      </c>
      <c r="B492" s="24">
        <v>43536</v>
      </c>
      <c r="C492" s="24">
        <v>45370</v>
      </c>
      <c r="D492" s="25">
        <v>7.9433535318024023E-2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705</v>
      </c>
      <c r="D500" s="27" t="s">
        <v>41</v>
      </c>
      <c r="E500" s="26" t="s">
        <v>14</v>
      </c>
    </row>
    <row r="501" spans="1:5" x14ac:dyDescent="0.3">
      <c r="A501" s="19"/>
      <c r="B501" s="20" t="s">
        <v>15</v>
      </c>
      <c r="C501" s="21">
        <v>-0.6744837661662203</v>
      </c>
      <c r="D501" s="21">
        <v>-0.2164312543352318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4.5"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43669</v>
      </c>
      <c r="C517" s="24">
        <v>45503</v>
      </c>
      <c r="D517" s="25">
        <v>0.10303022586556226</v>
      </c>
      <c r="E517" s="32">
        <v>3</v>
      </c>
    </row>
    <row r="518" spans="1:5" x14ac:dyDescent="0.3">
      <c r="A518" s="31" t="s">
        <v>37</v>
      </c>
      <c r="B518" s="24">
        <v>43627</v>
      </c>
      <c r="C518" s="24">
        <v>45461</v>
      </c>
      <c r="D518" s="25">
        <v>0.10308977301222977</v>
      </c>
      <c r="E518" s="32">
        <v>3</v>
      </c>
    </row>
    <row r="519" spans="1:5" x14ac:dyDescent="0.3">
      <c r="A519" s="39" t="s">
        <v>38</v>
      </c>
      <c r="B519" s="24">
        <v>43599</v>
      </c>
      <c r="C519" s="24">
        <v>45433</v>
      </c>
      <c r="D519" s="25">
        <v>0.10317965464285267</v>
      </c>
      <c r="E519" s="32">
        <v>3</v>
      </c>
    </row>
    <row r="520" spans="1:5" x14ac:dyDescent="0.3">
      <c r="A520" s="39" t="s">
        <v>39</v>
      </c>
      <c r="B520" s="24">
        <v>43571</v>
      </c>
      <c r="C520" s="24">
        <v>45405</v>
      </c>
      <c r="D520" s="25">
        <v>0.10364108559196644</v>
      </c>
      <c r="E520" s="32">
        <v>3</v>
      </c>
    </row>
    <row r="521" spans="1:5" x14ac:dyDescent="0.3">
      <c r="A521" s="39" t="s">
        <v>40</v>
      </c>
      <c r="B521" s="24">
        <v>43543</v>
      </c>
      <c r="C521" s="24">
        <v>45377</v>
      </c>
      <c r="D521" s="25">
        <v>0.10397859322159336</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685</v>
      </c>
      <c r="D529" s="27" t="s">
        <v>669</v>
      </c>
      <c r="E529" s="26" t="s">
        <v>14</v>
      </c>
    </row>
    <row r="530" spans="1:5" x14ac:dyDescent="0.3">
      <c r="A530" s="19"/>
      <c r="B530" s="20" t="s">
        <v>15</v>
      </c>
      <c r="C530" s="21">
        <v>-0.69433578913992755</v>
      </c>
      <c r="D530" s="21">
        <v>-0.3343746913588046</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352</v>
      </c>
      <c r="E533" s="26" t="s">
        <v>14</v>
      </c>
    </row>
    <row r="534" spans="1:5" x14ac:dyDescent="0.3">
      <c r="A534" s="19"/>
      <c r="B534" s="20" t="s">
        <v>15</v>
      </c>
      <c r="C534" s="21">
        <v>-3.0201571574991481E-2</v>
      </c>
      <c r="D534" s="21">
        <v>1.2937638517780403E-3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5" customHeight="1" x14ac:dyDescent="0.3">
      <c r="A537" s="87" t="s">
        <v>25</v>
      </c>
      <c r="B537" s="87"/>
      <c r="C537" s="87"/>
      <c r="D537" s="87"/>
      <c r="E537" s="87"/>
    </row>
    <row r="538" spans="1:5" x14ac:dyDescent="0.3">
      <c r="A538" s="5" t="s">
        <v>26</v>
      </c>
    </row>
    <row r="539" spans="1:5" x14ac:dyDescent="0.3">
      <c r="A539" s="5" t="s">
        <v>138</v>
      </c>
    </row>
    <row r="540" spans="1:5" x14ac:dyDescent="0.3">
      <c r="A540" s="5" t="s">
        <v>412</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43676</v>
      </c>
      <c r="C546" s="24">
        <v>45503</v>
      </c>
      <c r="D546" s="25">
        <v>9.8428833751907543E-2</v>
      </c>
      <c r="E546" s="32">
        <v>3</v>
      </c>
    </row>
    <row r="547" spans="1:5" x14ac:dyDescent="0.3">
      <c r="A547" s="31" t="s">
        <v>37</v>
      </c>
      <c r="B547" s="24">
        <v>43641</v>
      </c>
      <c r="C547" s="24">
        <v>45468</v>
      </c>
      <c r="D547" s="25">
        <v>9.8445128551058206E-2</v>
      </c>
      <c r="E547" s="32">
        <v>3</v>
      </c>
    </row>
    <row r="548" spans="1:5" x14ac:dyDescent="0.3">
      <c r="A548" s="39" t="s">
        <v>38</v>
      </c>
      <c r="B548" s="24">
        <v>43613</v>
      </c>
      <c r="C548" s="24">
        <v>45440</v>
      </c>
      <c r="D548" s="25">
        <v>9.849270646298082E-2</v>
      </c>
      <c r="E548" s="32">
        <v>3</v>
      </c>
    </row>
    <row r="549" spans="1:5" x14ac:dyDescent="0.3">
      <c r="A549" s="39" t="s">
        <v>39</v>
      </c>
      <c r="B549" s="24">
        <v>43585</v>
      </c>
      <c r="C549" s="24">
        <v>45412</v>
      </c>
      <c r="D549" s="25">
        <v>9.8592380645882244E-2</v>
      </c>
      <c r="E549" s="32">
        <v>3</v>
      </c>
    </row>
    <row r="550" spans="1:5" x14ac:dyDescent="0.3">
      <c r="A550" s="39" t="s">
        <v>40</v>
      </c>
      <c r="B550" s="24">
        <v>43550</v>
      </c>
      <c r="C550" s="24">
        <v>45377</v>
      </c>
      <c r="D550" s="25">
        <v>9.8846180687077234E-2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596</v>
      </c>
      <c r="D558" s="27" t="s">
        <v>591</v>
      </c>
      <c r="E558" s="26" t="s">
        <v>14</v>
      </c>
    </row>
    <row r="559" spans="1:5" x14ac:dyDescent="0.3">
      <c r="A559" s="19"/>
      <c r="B559" s="20" t="s">
        <v>15</v>
      </c>
      <c r="C559" s="21">
        <v>-0.71336231600335176</v>
      </c>
      <c r="D559" s="21">
        <v>-0.30635108417447776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432</v>
      </c>
      <c r="E562" s="26" t="s">
        <v>14</v>
      </c>
    </row>
    <row r="563" spans="1:5" x14ac:dyDescent="0.3">
      <c r="A563" s="19"/>
      <c r="B563" s="20" t="s">
        <v>15</v>
      </c>
      <c r="C563" s="21">
        <v>-5.1917009868154174E-2</v>
      </c>
      <c r="D563" s="21">
        <v>-3.3568717362020273E-4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5" customHeight="1" x14ac:dyDescent="0.3">
      <c r="A566" s="87" t="s">
        <v>25</v>
      </c>
      <c r="B566" s="87"/>
      <c r="C566" s="87"/>
      <c r="D566" s="87"/>
      <c r="E566" s="87"/>
    </row>
    <row r="567" spans="1:5" x14ac:dyDescent="0.3">
      <c r="A567" s="5" t="s">
        <v>26</v>
      </c>
    </row>
    <row r="568" spans="1:5" x14ac:dyDescent="0.3">
      <c r="A568" s="5" t="s">
        <v>49</v>
      </c>
    </row>
    <row r="569" spans="1:5" x14ac:dyDescent="0.3">
      <c r="A569" s="5" t="s">
        <v>734</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43676</v>
      </c>
      <c r="C575" s="24">
        <v>45503</v>
      </c>
      <c r="D575" s="25">
        <v>0.11889043161267723</v>
      </c>
      <c r="E575" s="32">
        <v>3</v>
      </c>
    </row>
    <row r="576" spans="1:5" x14ac:dyDescent="0.3">
      <c r="A576" s="31" t="s">
        <v>37</v>
      </c>
      <c r="B576" s="24">
        <v>43641</v>
      </c>
      <c r="C576" s="24">
        <v>45468</v>
      </c>
      <c r="D576" s="25">
        <v>0.11888930018116071</v>
      </c>
      <c r="E576" s="32">
        <v>3</v>
      </c>
    </row>
    <row r="577" spans="1:5" x14ac:dyDescent="0.3">
      <c r="A577" s="39" t="s">
        <v>38</v>
      </c>
      <c r="B577" s="24">
        <v>43613</v>
      </c>
      <c r="C577" s="24">
        <v>45440</v>
      </c>
      <c r="D577" s="25">
        <v>0.11899984927622918</v>
      </c>
      <c r="E577" s="32">
        <v>3</v>
      </c>
    </row>
    <row r="578" spans="1:5" x14ac:dyDescent="0.3">
      <c r="A578" s="39" t="s">
        <v>39</v>
      </c>
      <c r="B578" s="24">
        <v>43585</v>
      </c>
      <c r="C578" s="24">
        <v>45412</v>
      </c>
      <c r="D578" s="25">
        <v>0.11912966767485494</v>
      </c>
      <c r="E578" s="32">
        <v>3</v>
      </c>
    </row>
    <row r="579" spans="1:5" x14ac:dyDescent="0.3">
      <c r="A579" s="39" t="s">
        <v>40</v>
      </c>
      <c r="B579" s="24">
        <v>43550</v>
      </c>
      <c r="C579" s="24">
        <v>45377</v>
      </c>
      <c r="D579" s="25">
        <v>0.11936733481387833</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-0.67906197121956846</v>
      </c>
      <c r="D588" s="21">
        <v>-0.27760971970791615</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185</v>
      </c>
      <c r="E591" s="26" t="s">
        <v>14</v>
      </c>
    </row>
    <row r="592" spans="1:5" x14ac:dyDescent="0.3">
      <c r="A592" s="19"/>
      <c r="B592" s="20" t="s">
        <v>15</v>
      </c>
      <c r="C592" s="21">
        <v>-5.59393348407764E-2</v>
      </c>
      <c r="D592" s="21">
        <v>-3.1612635688273993E-3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3.75" customHeight="1" x14ac:dyDescent="0.3">
      <c r="A595" s="87" t="s">
        <v>25</v>
      </c>
      <c r="B595" s="87"/>
      <c r="C595" s="87"/>
      <c r="D595" s="87"/>
      <c r="E595" s="87"/>
    </row>
    <row r="596" spans="1:5" x14ac:dyDescent="0.3">
      <c r="A596" s="5" t="s">
        <v>26</v>
      </c>
    </row>
    <row r="597" spans="1:5" x14ac:dyDescent="0.3">
      <c r="A597" s="5" t="s">
        <v>49</v>
      </c>
    </row>
    <row r="598" spans="1:5" x14ac:dyDescent="0.3">
      <c r="A598" s="5" t="s">
        <v>735</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43676</v>
      </c>
      <c r="C604" s="24">
        <v>45503</v>
      </c>
      <c r="D604" s="25">
        <v>9.945196262050307E-2</v>
      </c>
      <c r="E604" s="32">
        <v>3</v>
      </c>
    </row>
    <row r="605" spans="1:5" x14ac:dyDescent="0.3">
      <c r="A605" s="31" t="s">
        <v>37</v>
      </c>
      <c r="B605" s="24">
        <v>43641</v>
      </c>
      <c r="C605" s="24">
        <v>45468</v>
      </c>
      <c r="D605" s="25">
        <v>9.9447850805998703E-2</v>
      </c>
      <c r="E605" s="32">
        <v>3</v>
      </c>
    </row>
    <row r="606" spans="1:5" x14ac:dyDescent="0.3">
      <c r="A606" s="39" t="s">
        <v>38</v>
      </c>
      <c r="B606" s="24">
        <v>43613</v>
      </c>
      <c r="C606" s="24">
        <v>45440</v>
      </c>
      <c r="D606" s="25">
        <v>9.9553409940941209E-2</v>
      </c>
      <c r="E606" s="32">
        <v>3</v>
      </c>
    </row>
    <row r="607" spans="1:5" x14ac:dyDescent="0.3">
      <c r="A607" s="39" t="s">
        <v>39</v>
      </c>
      <c r="B607" s="24">
        <v>43585</v>
      </c>
      <c r="C607" s="24">
        <v>45412</v>
      </c>
      <c r="D607" s="25">
        <v>9.9678155758183368E-2</v>
      </c>
      <c r="E607" s="32">
        <v>3</v>
      </c>
    </row>
    <row r="608" spans="1:5" x14ac:dyDescent="0.3">
      <c r="A608" s="39" t="s">
        <v>40</v>
      </c>
      <c r="B608" s="24">
        <v>43550</v>
      </c>
      <c r="C608" s="24">
        <v>45377</v>
      </c>
      <c r="D608" s="25">
        <v>9.979783254661985E-2</v>
      </c>
      <c r="E608" s="32">
        <v>3</v>
      </c>
    </row>
  </sheetData>
  <mergeCells count="147">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AC126-13AA-4F13-9462-F0A457B9B289}">
  <dimension ref="A1:E608"/>
  <sheetViews>
    <sheetView workbookViewId="0">
      <selection activeCell="A50" sqref="A50:E50"/>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724</v>
      </c>
      <c r="E7" s="17" t="s">
        <v>14</v>
      </c>
    </row>
    <row r="8" spans="1:5" x14ac:dyDescent="0.3">
      <c r="A8" s="19"/>
      <c r="B8" s="20" t="s">
        <v>15</v>
      </c>
      <c r="C8" s="21">
        <v>-0.32243197772623466</v>
      </c>
      <c r="D8" s="21">
        <v>-0.11319599604253872</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68</v>
      </c>
      <c r="D11" s="17" t="s">
        <v>620</v>
      </c>
      <c r="E11" s="17" t="s">
        <v>14</v>
      </c>
    </row>
    <row r="12" spans="1:5" x14ac:dyDescent="0.3">
      <c r="A12" s="19"/>
      <c r="B12" s="20" t="s">
        <v>15</v>
      </c>
      <c r="C12" s="21">
        <v>-5.1674265123890284E-2</v>
      </c>
      <c r="D12" s="21">
        <v>-1.6801019689722807E-3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6.75" customHeight="1" x14ac:dyDescent="0.3">
      <c r="A15" s="103" t="s">
        <v>25</v>
      </c>
      <c r="B15" s="103"/>
      <c r="C15" s="103"/>
      <c r="D15" s="103"/>
      <c r="E15" s="103"/>
    </row>
    <row r="16" spans="1:5" x14ac:dyDescent="0.3">
      <c r="A16" s="5" t="s">
        <v>26</v>
      </c>
    </row>
    <row r="17" spans="1:5" x14ac:dyDescent="0.3">
      <c r="A17" s="5" t="s">
        <v>49</v>
      </c>
    </row>
    <row r="18" spans="1:5" x14ac:dyDescent="0.3">
      <c r="A18" s="5" t="s">
        <v>737</v>
      </c>
    </row>
    <row r="19" spans="1:5" x14ac:dyDescent="0.3">
      <c r="A19" s="5" t="s">
        <v>29</v>
      </c>
    </row>
    <row r="20" spans="1:5" x14ac:dyDescent="0.3">
      <c r="A20" s="5" t="s">
        <v>30</v>
      </c>
    </row>
    <row r="21" spans="1:5" ht="15"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45531</v>
      </c>
      <c r="D24" s="25">
        <v>5.0783867701630625E-2</v>
      </c>
      <c r="E24" s="32">
        <v>3</v>
      </c>
    </row>
    <row r="25" spans="1:5" x14ac:dyDescent="0.3">
      <c r="A25" s="31" t="s">
        <v>37</v>
      </c>
      <c r="B25" s="24">
        <v>43922</v>
      </c>
      <c r="C25" s="24">
        <v>45503</v>
      </c>
      <c r="D25" s="25">
        <v>5.0918332851942978E-2</v>
      </c>
      <c r="E25" s="32">
        <v>3</v>
      </c>
    </row>
    <row r="26" spans="1:5" x14ac:dyDescent="0.3">
      <c r="A26" s="23" t="s">
        <v>38</v>
      </c>
      <c r="B26" s="24">
        <v>43922</v>
      </c>
      <c r="C26" s="24">
        <v>45468</v>
      </c>
      <c r="D26" s="25">
        <v>5.1400426676060103E-2</v>
      </c>
      <c r="E26" s="32">
        <v>3</v>
      </c>
    </row>
    <row r="27" spans="1:5" x14ac:dyDescent="0.3">
      <c r="A27" s="23" t="s">
        <v>39</v>
      </c>
      <c r="B27" s="24">
        <v>43922</v>
      </c>
      <c r="C27" s="24">
        <v>45440</v>
      </c>
      <c r="D27" s="25">
        <v>5.174284838950325E-2</v>
      </c>
      <c r="E27" s="32">
        <v>3</v>
      </c>
    </row>
    <row r="28" spans="1:5" x14ac:dyDescent="0.3">
      <c r="A28" s="23" t="s">
        <v>40</v>
      </c>
      <c r="B28" s="24">
        <v>43922</v>
      </c>
      <c r="C28" s="24">
        <v>45412</v>
      </c>
      <c r="D28" s="25">
        <v>5.2187914876270738E-2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708</v>
      </c>
      <c r="D36" s="27" t="s">
        <v>380</v>
      </c>
      <c r="E36" s="26" t="s">
        <v>14</v>
      </c>
    </row>
    <row r="37" spans="1:5" x14ac:dyDescent="0.3">
      <c r="A37" s="19"/>
      <c r="B37" s="20" t="s">
        <v>15</v>
      </c>
      <c r="C37" s="21">
        <v>-0.7160565754050412</v>
      </c>
      <c r="D37" s="21">
        <v>-0.3052098871333222</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69</v>
      </c>
      <c r="E40" s="26" t="s">
        <v>14</v>
      </c>
    </row>
    <row r="41" spans="1:5" x14ac:dyDescent="0.3">
      <c r="A41" s="19"/>
      <c r="B41" s="20" t="s">
        <v>15</v>
      </c>
      <c r="C41" s="21">
        <v>-4.9309110445060478E-2</v>
      </c>
      <c r="D41" s="21">
        <v>-5.8911437992055227E-3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103" t="s">
        <v>25</v>
      </c>
      <c r="B44" s="103"/>
      <c r="C44" s="103"/>
      <c r="D44" s="103"/>
      <c r="E44" s="103"/>
    </row>
    <row r="45" spans="1:5" x14ac:dyDescent="0.3">
      <c r="A45" s="5" t="s">
        <v>26</v>
      </c>
    </row>
    <row r="46" spans="1:5" x14ac:dyDescent="0.3">
      <c r="A46" s="5" t="s">
        <v>49</v>
      </c>
    </row>
    <row r="47" spans="1:5" x14ac:dyDescent="0.3">
      <c r="A47" s="5" t="s">
        <v>738</v>
      </c>
    </row>
    <row r="48" spans="1:5" x14ac:dyDescent="0.3">
      <c r="A48" s="5" t="s">
        <v>333</v>
      </c>
    </row>
    <row r="49" spans="1:5" x14ac:dyDescent="0.3">
      <c r="A49" s="5" t="s">
        <v>51</v>
      </c>
    </row>
    <row r="50" spans="1:5" ht="15"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43704</v>
      </c>
      <c r="C53" s="24">
        <v>45531</v>
      </c>
      <c r="D53" s="25">
        <v>0.11116385649607501</v>
      </c>
      <c r="E53" s="32">
        <v>3</v>
      </c>
    </row>
    <row r="54" spans="1:5" x14ac:dyDescent="0.3">
      <c r="A54" s="31" t="s">
        <v>37</v>
      </c>
      <c r="B54" s="24">
        <v>43676</v>
      </c>
      <c r="C54" s="24">
        <v>45503</v>
      </c>
      <c r="D54" s="25">
        <v>0.11152563090415017</v>
      </c>
      <c r="E54" s="32">
        <v>3</v>
      </c>
    </row>
    <row r="55" spans="1:5" x14ac:dyDescent="0.3">
      <c r="A55" s="39" t="s">
        <v>38</v>
      </c>
      <c r="B55" s="24">
        <v>43641</v>
      </c>
      <c r="C55" s="24">
        <v>45468</v>
      </c>
      <c r="D55" s="25">
        <v>0.11155767627855492</v>
      </c>
      <c r="E55" s="32">
        <v>3</v>
      </c>
    </row>
    <row r="56" spans="1:5" x14ac:dyDescent="0.3">
      <c r="A56" s="39" t="s">
        <v>39</v>
      </c>
      <c r="B56" s="24">
        <v>43613</v>
      </c>
      <c r="C56" s="24">
        <v>45440</v>
      </c>
      <c r="D56" s="25">
        <v>0.11182404968689337</v>
      </c>
      <c r="E56" s="32">
        <v>3</v>
      </c>
    </row>
    <row r="57" spans="1:5" x14ac:dyDescent="0.3">
      <c r="A57" s="39" t="s">
        <v>40</v>
      </c>
      <c r="B57" s="24">
        <v>43585</v>
      </c>
      <c r="C57" s="24">
        <v>45412</v>
      </c>
      <c r="D57" s="25">
        <v>0.11211569842171677</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-0.73156356799322808</v>
      </c>
      <c r="D66" s="21">
        <v>-0.31476403932021446</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387</v>
      </c>
      <c r="D69" s="26" t="s">
        <v>473</v>
      </c>
      <c r="E69" s="26" t="s">
        <v>14</v>
      </c>
    </row>
    <row r="70" spans="1:5" x14ac:dyDescent="0.3">
      <c r="A70" s="19"/>
      <c r="B70" s="20" t="s">
        <v>15</v>
      </c>
      <c r="C70" s="21">
        <v>-6.4614040131087291E-2</v>
      </c>
      <c r="D70" s="21">
        <v>2.2351822902166862E-3</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6" customHeight="1" x14ac:dyDescent="0.3">
      <c r="A73" s="103" t="s">
        <v>25</v>
      </c>
      <c r="B73" s="103"/>
      <c r="C73" s="103"/>
      <c r="D73" s="103"/>
      <c r="E73" s="103"/>
    </row>
    <row r="74" spans="1:5" x14ac:dyDescent="0.3">
      <c r="A74" s="5" t="s">
        <v>26</v>
      </c>
    </row>
    <row r="75" spans="1:5" x14ac:dyDescent="0.3">
      <c r="A75" s="5" t="s">
        <v>49</v>
      </c>
    </row>
    <row r="76" spans="1:5" x14ac:dyDescent="0.3">
      <c r="A76" s="5" t="s">
        <v>601</v>
      </c>
    </row>
    <row r="77" spans="1:5" x14ac:dyDescent="0.3">
      <c r="A77" s="5" t="s">
        <v>333</v>
      </c>
    </row>
    <row r="78" spans="1:5" x14ac:dyDescent="0.3">
      <c r="A78" s="5" t="s">
        <v>51</v>
      </c>
    </row>
    <row r="79" spans="1:5" ht="15"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43704</v>
      </c>
      <c r="C82" s="24">
        <v>45531</v>
      </c>
      <c r="D82" s="25">
        <v>0.11206060387041163</v>
      </c>
      <c r="E82" s="32">
        <v>3</v>
      </c>
    </row>
    <row r="83" spans="1:5" x14ac:dyDescent="0.3">
      <c r="A83" s="31" t="s">
        <v>37</v>
      </c>
      <c r="B83" s="24">
        <v>43676</v>
      </c>
      <c r="C83" s="24">
        <v>45503</v>
      </c>
      <c r="D83" s="25">
        <v>0.11184439025807182</v>
      </c>
      <c r="E83" s="32">
        <v>3</v>
      </c>
    </row>
    <row r="84" spans="1:5" x14ac:dyDescent="0.3">
      <c r="A84" s="39" t="s">
        <v>38</v>
      </c>
      <c r="B84" s="24">
        <v>43641</v>
      </c>
      <c r="C84" s="24">
        <v>45468</v>
      </c>
      <c r="D84" s="25">
        <v>0.11176170591159362</v>
      </c>
      <c r="E84" s="32">
        <v>3</v>
      </c>
    </row>
    <row r="85" spans="1:5" x14ac:dyDescent="0.3">
      <c r="A85" s="39" t="s">
        <v>39</v>
      </c>
      <c r="B85" s="24">
        <v>43613</v>
      </c>
      <c r="C85" s="24">
        <v>45440</v>
      </c>
      <c r="D85" s="25">
        <v>0.11173335917555506</v>
      </c>
      <c r="E85" s="32">
        <v>3</v>
      </c>
    </row>
    <row r="86" spans="1:5" x14ac:dyDescent="0.3">
      <c r="A86" s="39" t="s">
        <v>40</v>
      </c>
      <c r="B86" s="24">
        <v>43585</v>
      </c>
      <c r="C86" s="24">
        <v>45412</v>
      </c>
      <c r="D86" s="25">
        <v>0.11185438992897578</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649</v>
      </c>
      <c r="D94" s="18" t="s">
        <v>65</v>
      </c>
      <c r="E94" s="17" t="s">
        <v>14</v>
      </c>
    </row>
    <row r="95" spans="1:5" x14ac:dyDescent="0.3">
      <c r="A95" s="19"/>
      <c r="B95" s="20" t="s">
        <v>15</v>
      </c>
      <c r="C95" s="21">
        <v>-0.71437435943225669</v>
      </c>
      <c r="D95" s="21">
        <v>-0.29989618599404289</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437</v>
      </c>
      <c r="E98" s="17" t="s">
        <v>14</v>
      </c>
    </row>
    <row r="99" spans="1:5" x14ac:dyDescent="0.3">
      <c r="A99" s="19"/>
      <c r="B99" s="20" t="s">
        <v>15</v>
      </c>
      <c r="C99" s="21">
        <v>-5.9119858462576613E-2</v>
      </c>
      <c r="D99" s="21">
        <v>-8.294122827647521E-3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9" customHeight="1" x14ac:dyDescent="0.3">
      <c r="A102" s="103" t="s">
        <v>25</v>
      </c>
      <c r="B102" s="103"/>
      <c r="C102" s="103"/>
      <c r="D102" s="103"/>
      <c r="E102" s="103"/>
    </row>
    <row r="103" spans="1:5" x14ac:dyDescent="0.3">
      <c r="A103" s="5" t="s">
        <v>26</v>
      </c>
    </row>
    <row r="104" spans="1:5" x14ac:dyDescent="0.3">
      <c r="A104" s="5" t="s">
        <v>49</v>
      </c>
    </row>
    <row r="105" spans="1:5" x14ac:dyDescent="0.3">
      <c r="A105" s="5" t="s">
        <v>709</v>
      </c>
    </row>
    <row r="106" spans="1:5" x14ac:dyDescent="0.3">
      <c r="A106" s="5" t="s">
        <v>333</v>
      </c>
    </row>
    <row r="107" spans="1:5" x14ac:dyDescent="0.3">
      <c r="A107" s="5" t="s">
        <v>30</v>
      </c>
    </row>
    <row r="108" spans="1:5" ht="15"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43704</v>
      </c>
      <c r="C111" s="24">
        <v>45531</v>
      </c>
      <c r="D111" s="25">
        <v>0.10557683890501951</v>
      </c>
      <c r="E111" s="32">
        <v>3</v>
      </c>
    </row>
    <row r="112" spans="1:5" x14ac:dyDescent="0.3">
      <c r="A112" s="31" t="s">
        <v>37</v>
      </c>
      <c r="B112" s="24">
        <v>43676</v>
      </c>
      <c r="C112" s="24">
        <v>45503</v>
      </c>
      <c r="D112" s="25">
        <v>0.10571775438646085</v>
      </c>
      <c r="E112" s="32">
        <v>3</v>
      </c>
    </row>
    <row r="113" spans="1:5" x14ac:dyDescent="0.3">
      <c r="A113" s="23" t="s">
        <v>38</v>
      </c>
      <c r="B113" s="24">
        <v>43641</v>
      </c>
      <c r="C113" s="24">
        <v>45468</v>
      </c>
      <c r="D113" s="25">
        <v>0.10573006560527948</v>
      </c>
      <c r="E113" s="32">
        <v>3</v>
      </c>
    </row>
    <row r="114" spans="1:5" x14ac:dyDescent="0.3">
      <c r="A114" s="23" t="s">
        <v>39</v>
      </c>
      <c r="B114" s="24">
        <v>43613</v>
      </c>
      <c r="C114" s="24">
        <v>45440</v>
      </c>
      <c r="D114" s="25">
        <v>0.10582902157606308</v>
      </c>
      <c r="E114" s="32">
        <v>3</v>
      </c>
    </row>
    <row r="115" spans="1:5" x14ac:dyDescent="0.3">
      <c r="A115" s="23" t="s">
        <v>40</v>
      </c>
      <c r="B115" s="24">
        <v>43585</v>
      </c>
      <c r="C115" s="24">
        <v>45412</v>
      </c>
      <c r="D115" s="25">
        <v>0.10594398538097065</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-0.70063441464567289</v>
      </c>
      <c r="D124" s="21">
        <v>-0.26235486500461069</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534</v>
      </c>
      <c r="E127" s="26" t="s">
        <v>14</v>
      </c>
    </row>
    <row r="128" spans="1:5" x14ac:dyDescent="0.3">
      <c r="A128" s="19"/>
      <c r="B128" s="20" t="s">
        <v>15</v>
      </c>
      <c r="C128" s="21">
        <v>-6.8563839878581501E-3</v>
      </c>
      <c r="D128" s="21">
        <v>2.996720431240707E-2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6" customHeight="1" x14ac:dyDescent="0.3">
      <c r="A131" s="103" t="s">
        <v>25</v>
      </c>
      <c r="B131" s="103"/>
      <c r="C131" s="103"/>
      <c r="D131" s="103"/>
      <c r="E131" s="103"/>
    </row>
    <row r="132" spans="1:5" ht="15" customHeight="1" x14ac:dyDescent="0.3">
      <c r="A132" s="5" t="s">
        <v>26</v>
      </c>
    </row>
    <row r="133" spans="1:5" x14ac:dyDescent="0.3">
      <c r="A133" s="5" t="s">
        <v>85</v>
      </c>
    </row>
    <row r="134" spans="1:5" x14ac:dyDescent="0.3">
      <c r="A134" s="5" t="s">
        <v>719</v>
      </c>
    </row>
    <row r="135" spans="1:5" x14ac:dyDescent="0.3">
      <c r="A135" s="5" t="s">
        <v>599</v>
      </c>
    </row>
    <row r="136" spans="1:5" x14ac:dyDescent="0.3">
      <c r="A136" s="5" t="s">
        <v>51</v>
      </c>
    </row>
    <row r="137" spans="1:5" ht="15"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43690</v>
      </c>
      <c r="C140" s="24">
        <v>45524</v>
      </c>
      <c r="D140" s="25">
        <v>0.1726155804860707</v>
      </c>
      <c r="E140" s="32">
        <v>4</v>
      </c>
    </row>
    <row r="141" spans="1:5" x14ac:dyDescent="0.3">
      <c r="A141" s="31" t="s">
        <v>37</v>
      </c>
      <c r="B141" s="24">
        <v>43662</v>
      </c>
      <c r="C141" s="24">
        <v>45496</v>
      </c>
      <c r="D141" s="25">
        <v>0.16923591815882921</v>
      </c>
      <c r="E141" s="32">
        <v>4</v>
      </c>
    </row>
    <row r="142" spans="1:5" x14ac:dyDescent="0.3">
      <c r="A142" s="39" t="s">
        <v>38</v>
      </c>
      <c r="B142" s="24">
        <v>43634</v>
      </c>
      <c r="C142" s="24">
        <v>45468</v>
      </c>
      <c r="D142" s="25">
        <v>0.16937129608699591</v>
      </c>
      <c r="E142" s="32">
        <v>4</v>
      </c>
    </row>
    <row r="143" spans="1:5" x14ac:dyDescent="0.3">
      <c r="A143" s="39" t="s">
        <v>39</v>
      </c>
      <c r="B143" s="24">
        <v>43606</v>
      </c>
      <c r="C143" s="24">
        <v>45440</v>
      </c>
      <c r="D143" s="25">
        <v>0.17072902103067794</v>
      </c>
      <c r="E143" s="32">
        <v>4</v>
      </c>
    </row>
    <row r="144" spans="1:5" x14ac:dyDescent="0.3">
      <c r="A144" s="39" t="s">
        <v>40</v>
      </c>
      <c r="B144" s="24">
        <v>43578</v>
      </c>
      <c r="C144" s="24">
        <v>45412</v>
      </c>
      <c r="D144" s="25">
        <v>0.17113392667712149</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673</v>
      </c>
      <c r="D152" s="27" t="s">
        <v>690</v>
      </c>
      <c r="E152" s="26" t="s">
        <v>14</v>
      </c>
    </row>
    <row r="153" spans="1:5" x14ac:dyDescent="0.3">
      <c r="A153" s="19"/>
      <c r="B153" s="20" t="s">
        <v>15</v>
      </c>
      <c r="C153" s="21">
        <v>-0.73545408300543602</v>
      </c>
      <c r="D153" s="21">
        <v>-0.32373507032756765</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269</v>
      </c>
      <c r="E156" s="26" t="s">
        <v>14</v>
      </c>
    </row>
    <row r="157" spans="1:5" x14ac:dyDescent="0.3">
      <c r="A157" s="19"/>
      <c r="B157" s="20" t="s">
        <v>15</v>
      </c>
      <c r="C157" s="21">
        <v>-5.9780497198879678E-2</v>
      </c>
      <c r="D157" s="21">
        <v>-3.5043221972449468E-3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25" customHeight="1" x14ac:dyDescent="0.3">
      <c r="A160" s="103" t="s">
        <v>25</v>
      </c>
      <c r="B160" s="103"/>
      <c r="C160" s="103"/>
      <c r="D160" s="103"/>
      <c r="E160" s="103"/>
    </row>
    <row r="161" spans="1:5" x14ac:dyDescent="0.3">
      <c r="A161" s="5" t="s">
        <v>26</v>
      </c>
    </row>
    <row r="162" spans="1:5" x14ac:dyDescent="0.3">
      <c r="A162" s="5" t="s">
        <v>49</v>
      </c>
    </row>
    <row r="163" spans="1:5" x14ac:dyDescent="0.3">
      <c r="A163" s="5" t="s">
        <v>382</v>
      </c>
    </row>
    <row r="164" spans="1:5" x14ac:dyDescent="0.3">
      <c r="A164" s="5" t="s">
        <v>333</v>
      </c>
    </row>
    <row r="165" spans="1:5" x14ac:dyDescent="0.3">
      <c r="A165" s="5" t="s">
        <v>30</v>
      </c>
    </row>
    <row r="166" spans="1:5" ht="15"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43704</v>
      </c>
      <c r="C169" s="24">
        <v>45531</v>
      </c>
      <c r="D169" s="25">
        <v>0.12194785581371195</v>
      </c>
      <c r="E169" s="32">
        <v>4</v>
      </c>
    </row>
    <row r="170" spans="1:5" x14ac:dyDescent="0.3">
      <c r="A170" s="31" t="s">
        <v>37</v>
      </c>
      <c r="B170" s="24">
        <v>43676</v>
      </c>
      <c r="C170" s="24">
        <v>45503</v>
      </c>
      <c r="D170" s="25">
        <v>0.12216682983673051</v>
      </c>
      <c r="E170" s="32">
        <v>4</v>
      </c>
    </row>
    <row r="171" spans="1:5" x14ac:dyDescent="0.3">
      <c r="A171" s="39" t="s">
        <v>38</v>
      </c>
      <c r="B171" s="24">
        <v>43641</v>
      </c>
      <c r="C171" s="24">
        <v>45468</v>
      </c>
      <c r="D171" s="25">
        <v>0.12218112816042428</v>
      </c>
      <c r="E171" s="32">
        <v>4</v>
      </c>
    </row>
    <row r="172" spans="1:5" x14ac:dyDescent="0.3">
      <c r="A172" s="39" t="s">
        <v>39</v>
      </c>
      <c r="B172" s="24">
        <v>43613</v>
      </c>
      <c r="C172" s="24">
        <v>45440</v>
      </c>
      <c r="D172" s="25">
        <v>0.12231414516327695</v>
      </c>
      <c r="E172" s="32">
        <v>4</v>
      </c>
    </row>
    <row r="173" spans="1:5" x14ac:dyDescent="0.3">
      <c r="A173" s="39" t="s">
        <v>40</v>
      </c>
      <c r="B173" s="24">
        <v>43585</v>
      </c>
      <c r="C173" s="24">
        <v>45412</v>
      </c>
      <c r="D173" s="25">
        <v>0.12257705294974315</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-0.2946549832788915</v>
      </c>
      <c r="D182" s="21">
        <v>-0.11254639426491209</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272</v>
      </c>
      <c r="E185" s="26" t="s">
        <v>14</v>
      </c>
    </row>
    <row r="186" spans="1:5" x14ac:dyDescent="0.3">
      <c r="A186" s="19"/>
      <c r="B186" s="20" t="s">
        <v>15</v>
      </c>
      <c r="C186" s="21">
        <v>-2.4988981992675741E-2</v>
      </c>
      <c r="D186" s="21">
        <v>1.9776883081286112E-3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6.75" customHeight="1" x14ac:dyDescent="0.3">
      <c r="A189" s="103" t="s">
        <v>25</v>
      </c>
      <c r="B189" s="103"/>
      <c r="C189" s="103"/>
      <c r="D189" s="103"/>
      <c r="E189" s="103"/>
    </row>
    <row r="190" spans="1:5" x14ac:dyDescent="0.3">
      <c r="A190" s="5" t="s">
        <v>26</v>
      </c>
    </row>
    <row r="191" spans="1:5" x14ac:dyDescent="0.3">
      <c r="A191" s="5" t="s">
        <v>49</v>
      </c>
    </row>
    <row r="192" spans="1:5" x14ac:dyDescent="0.3">
      <c r="A192" s="5" t="s">
        <v>710</v>
      </c>
    </row>
    <row r="193" spans="1:5" x14ac:dyDescent="0.3">
      <c r="A193" s="5" t="s">
        <v>29</v>
      </c>
    </row>
    <row r="194" spans="1:5" x14ac:dyDescent="0.3">
      <c r="A194" s="5" t="s">
        <v>30</v>
      </c>
    </row>
    <row r="195" spans="1:5" ht="15"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44068</v>
      </c>
      <c r="C198" s="24">
        <v>45531</v>
      </c>
      <c r="D198" s="25">
        <v>5.6976616540385668E-2</v>
      </c>
      <c r="E198" s="32">
        <v>3</v>
      </c>
    </row>
    <row r="199" spans="1:5" x14ac:dyDescent="0.3">
      <c r="A199" s="31" t="s">
        <v>37</v>
      </c>
      <c r="B199" s="24">
        <v>44040</v>
      </c>
      <c r="C199" s="24">
        <v>45503</v>
      </c>
      <c r="D199" s="25">
        <v>5.605955540897048E-2</v>
      </c>
      <c r="E199" s="32">
        <v>3</v>
      </c>
    </row>
    <row r="200" spans="1:5" x14ac:dyDescent="0.3">
      <c r="A200" s="39" t="s">
        <v>38</v>
      </c>
      <c r="B200" s="24">
        <v>44005</v>
      </c>
      <c r="C200" s="24">
        <v>45468</v>
      </c>
      <c r="D200" s="25">
        <v>5.6335852549378514E-2</v>
      </c>
      <c r="E200" s="32">
        <v>3</v>
      </c>
    </row>
    <row r="201" spans="1:5" x14ac:dyDescent="0.3">
      <c r="A201" s="39" t="s">
        <v>39</v>
      </c>
      <c r="B201" s="24">
        <v>43977</v>
      </c>
      <c r="C201" s="24">
        <v>45440</v>
      </c>
      <c r="D201" s="25">
        <v>5.6732721932074598E-2</v>
      </c>
      <c r="E201" s="32">
        <v>3</v>
      </c>
    </row>
    <row r="202" spans="1:5" x14ac:dyDescent="0.3">
      <c r="A202" s="39" t="s">
        <v>40</v>
      </c>
      <c r="B202" s="24">
        <v>43949</v>
      </c>
      <c r="C202" s="24">
        <v>45412</v>
      </c>
      <c r="D202" s="25">
        <v>5.6609950083356689E-2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712</v>
      </c>
      <c r="E210" s="26" t="s">
        <v>14</v>
      </c>
    </row>
    <row r="211" spans="1:5" x14ac:dyDescent="0.3">
      <c r="A211" s="19"/>
      <c r="B211" s="20" t="s">
        <v>15</v>
      </c>
      <c r="C211" s="21">
        <v>-0.36358143307024926</v>
      </c>
      <c r="D211" s="21">
        <v>-0.11955712350884151</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132</v>
      </c>
      <c r="E214" s="26" t="s">
        <v>14</v>
      </c>
    </row>
    <row r="215" spans="1:5" x14ac:dyDescent="0.3">
      <c r="A215" s="19"/>
      <c r="B215" s="20" t="s">
        <v>15</v>
      </c>
      <c r="C215" s="21">
        <v>-6.3116516137391554E-2</v>
      </c>
      <c r="D215" s="21">
        <v>-1.8827933867999858E-2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6" customHeight="1" x14ac:dyDescent="0.3">
      <c r="A218" s="103" t="s">
        <v>25</v>
      </c>
      <c r="B218" s="103"/>
      <c r="C218" s="103"/>
      <c r="D218" s="103"/>
      <c r="E218" s="103"/>
    </row>
    <row r="219" spans="1:5" x14ac:dyDescent="0.3">
      <c r="A219" s="5" t="s">
        <v>26</v>
      </c>
    </row>
    <row r="220" spans="1:5" x14ac:dyDescent="0.3">
      <c r="A220" s="5" t="s">
        <v>660</v>
      </c>
    </row>
    <row r="221" spans="1:5" x14ac:dyDescent="0.3">
      <c r="A221" s="5" t="s">
        <v>739</v>
      </c>
    </row>
    <row r="222" spans="1:5" x14ac:dyDescent="0.3">
      <c r="A222" s="5" t="s">
        <v>29</v>
      </c>
    </row>
    <row r="223" spans="1:5" x14ac:dyDescent="0.3">
      <c r="A223" s="5" t="s">
        <v>30</v>
      </c>
    </row>
    <row r="224" spans="1:5" ht="15"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43698</v>
      </c>
      <c r="C227" s="24">
        <v>45532</v>
      </c>
      <c r="D227" s="25">
        <v>4.9819601360008466E-2</v>
      </c>
      <c r="E227" s="32">
        <v>2</v>
      </c>
    </row>
    <row r="228" spans="1:5" x14ac:dyDescent="0.3">
      <c r="A228" s="31" t="s">
        <v>37</v>
      </c>
      <c r="B228" s="24">
        <v>43670</v>
      </c>
      <c r="C228" s="24">
        <v>45504</v>
      </c>
      <c r="D228" s="25">
        <v>4.9915151640090548E-2</v>
      </c>
      <c r="E228" s="32">
        <v>2</v>
      </c>
    </row>
    <row r="229" spans="1:5" x14ac:dyDescent="0.3">
      <c r="A229" s="39" t="s">
        <v>38</v>
      </c>
      <c r="B229" s="24">
        <v>43628</v>
      </c>
      <c r="C229" s="24">
        <v>45462</v>
      </c>
      <c r="D229" s="25">
        <v>4.9979134850399065E-2</v>
      </c>
      <c r="E229" s="32">
        <v>2</v>
      </c>
    </row>
    <row r="230" spans="1:5" x14ac:dyDescent="0.3">
      <c r="A230" s="39" t="s">
        <v>39</v>
      </c>
      <c r="B230" s="24">
        <v>43600</v>
      </c>
      <c r="C230" s="24">
        <v>45434</v>
      </c>
      <c r="D230" s="25">
        <v>4.9851700797900723E-2</v>
      </c>
      <c r="E230" s="32">
        <v>2</v>
      </c>
    </row>
    <row r="231" spans="1:5" x14ac:dyDescent="0.3">
      <c r="A231" s="39" t="s">
        <v>40</v>
      </c>
      <c r="B231" s="24">
        <v>43572</v>
      </c>
      <c r="C231" s="24">
        <v>45406</v>
      </c>
      <c r="D231" s="25">
        <v>4.9659648351851028E-2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-0.8230849164984424</v>
      </c>
      <c r="D240" s="21">
        <v>-0.3731345474579002</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167</v>
      </c>
      <c r="E243" s="26" t="s">
        <v>14</v>
      </c>
    </row>
    <row r="244" spans="1:5" x14ac:dyDescent="0.3">
      <c r="A244" s="19"/>
      <c r="B244" s="20" t="s">
        <v>15</v>
      </c>
      <c r="C244" s="21">
        <v>-2.8008458065466035E-2</v>
      </c>
      <c r="D244" s="21">
        <v>7.8530308448911956E-3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103" t="s">
        <v>25</v>
      </c>
      <c r="B247" s="103"/>
      <c r="C247" s="103"/>
      <c r="D247" s="103"/>
      <c r="E247" s="103"/>
    </row>
    <row r="248" spans="1:5" x14ac:dyDescent="0.3">
      <c r="A248" s="5" t="s">
        <v>26</v>
      </c>
    </row>
    <row r="249" spans="1:5" x14ac:dyDescent="0.3">
      <c r="A249" s="5" t="s">
        <v>49</v>
      </c>
    </row>
    <row r="250" spans="1:5" x14ac:dyDescent="0.3">
      <c r="A250" s="5" t="s">
        <v>727</v>
      </c>
    </row>
    <row r="251" spans="1:5" x14ac:dyDescent="0.3">
      <c r="A251" s="5" t="s">
        <v>333</v>
      </c>
    </row>
    <row r="252" spans="1:5" x14ac:dyDescent="0.3">
      <c r="A252" s="5" t="s">
        <v>51</v>
      </c>
      <c r="B252" s="50"/>
      <c r="C252" s="50"/>
      <c r="D252" s="50"/>
      <c r="E252" s="50"/>
    </row>
    <row r="253" spans="1:5" ht="15"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43707</v>
      </c>
      <c r="C256" s="24">
        <v>45534</v>
      </c>
      <c r="D256" s="25">
        <v>0.14395732053669932</v>
      </c>
      <c r="E256" s="32">
        <v>4</v>
      </c>
    </row>
    <row r="257" spans="1:5" x14ac:dyDescent="0.3">
      <c r="A257" s="31" t="s">
        <v>37</v>
      </c>
      <c r="B257" s="24">
        <v>43672</v>
      </c>
      <c r="C257" s="24">
        <v>45499</v>
      </c>
      <c r="D257" s="25">
        <v>0.14430937159623106</v>
      </c>
      <c r="E257" s="32">
        <v>4</v>
      </c>
    </row>
    <row r="258" spans="1:5" x14ac:dyDescent="0.3">
      <c r="A258" s="39" t="s">
        <v>38</v>
      </c>
      <c r="B258" s="24">
        <v>43644</v>
      </c>
      <c r="C258" s="24">
        <v>45471</v>
      </c>
      <c r="D258" s="25">
        <v>0.14449567816213682</v>
      </c>
      <c r="E258" s="32">
        <v>4</v>
      </c>
    </row>
    <row r="259" spans="1:5" x14ac:dyDescent="0.3">
      <c r="A259" s="39" t="s">
        <v>39</v>
      </c>
      <c r="B259" s="24">
        <v>43616</v>
      </c>
      <c r="C259" s="24">
        <v>45443</v>
      </c>
      <c r="D259" s="25">
        <v>0.14460094514425539</v>
      </c>
      <c r="E259" s="32">
        <v>4</v>
      </c>
    </row>
    <row r="260" spans="1:5" x14ac:dyDescent="0.3">
      <c r="A260" s="39" t="s">
        <v>40</v>
      </c>
      <c r="B260" s="24">
        <v>43581</v>
      </c>
      <c r="C260" s="24">
        <v>45408</v>
      </c>
      <c r="D260" s="25">
        <v>0.14478960725865886</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-0.79273645370576284</v>
      </c>
      <c r="D269" s="21">
        <v>-0.27990378790354475</v>
      </c>
      <c r="E269" s="22"/>
    </row>
    <row r="270" spans="1:5" x14ac:dyDescent="0.3">
      <c r="A270" s="8" t="s">
        <v>16</v>
      </c>
      <c r="B270" s="16" t="s">
        <v>11</v>
      </c>
      <c r="C270" s="26" t="s">
        <v>108</v>
      </c>
      <c r="D270" s="26" t="s">
        <v>740</v>
      </c>
      <c r="E270" s="26" t="s">
        <v>14</v>
      </c>
    </row>
    <row r="271" spans="1:5" x14ac:dyDescent="0.3">
      <c r="A271" s="19"/>
      <c r="B271" s="20" t="s">
        <v>15</v>
      </c>
      <c r="C271" s="21">
        <v>-0.32728281718066421</v>
      </c>
      <c r="D271" s="21">
        <v>-4.0667484562920686E-2</v>
      </c>
      <c r="E271" s="22"/>
    </row>
    <row r="272" spans="1:5" x14ac:dyDescent="0.3">
      <c r="A272" s="8" t="s">
        <v>19</v>
      </c>
      <c r="B272" s="16" t="s">
        <v>11</v>
      </c>
      <c r="C272" s="26" t="s">
        <v>307</v>
      </c>
      <c r="D272" s="26" t="s">
        <v>741</v>
      </c>
      <c r="E272" s="26" t="s">
        <v>14</v>
      </c>
    </row>
    <row r="273" spans="1:5" x14ac:dyDescent="0.3">
      <c r="A273" s="19"/>
      <c r="B273" s="20" t="s">
        <v>15</v>
      </c>
      <c r="C273" s="21">
        <v>7.2258895741046381E-2</v>
      </c>
      <c r="D273" s="21">
        <v>7.5219173467966582E-2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5.25" customHeight="1" x14ac:dyDescent="0.3">
      <c r="A276" s="103" t="s">
        <v>25</v>
      </c>
      <c r="B276" s="103"/>
      <c r="C276" s="103"/>
      <c r="D276" s="103"/>
      <c r="E276" s="103"/>
    </row>
    <row r="277" spans="1:5" x14ac:dyDescent="0.3">
      <c r="A277" s="5" t="s">
        <v>26</v>
      </c>
    </row>
    <row r="278" spans="1:5" x14ac:dyDescent="0.3">
      <c r="A278" s="5" t="s">
        <v>742</v>
      </c>
    </row>
    <row r="279" spans="1:5" x14ac:dyDescent="0.3">
      <c r="A279" s="5" t="s">
        <v>716</v>
      </c>
    </row>
    <row r="280" spans="1:5" x14ac:dyDescent="0.3">
      <c r="A280" s="5" t="s">
        <v>528</v>
      </c>
    </row>
    <row r="281" spans="1:5" x14ac:dyDescent="0.3">
      <c r="A281" s="5" t="s">
        <v>30</v>
      </c>
      <c r="B281" s="50"/>
      <c r="C281" s="50"/>
      <c r="D281" s="50"/>
      <c r="E281" s="50"/>
    </row>
    <row r="282" spans="1:5" ht="15"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43707</v>
      </c>
      <c r="C285" s="24">
        <v>45534</v>
      </c>
      <c r="D285" s="25">
        <v>0.17428121851497697</v>
      </c>
      <c r="E285" s="32">
        <v>4</v>
      </c>
    </row>
    <row r="286" spans="1:5" x14ac:dyDescent="0.3">
      <c r="A286" s="31" t="s">
        <v>37</v>
      </c>
      <c r="B286" s="24">
        <v>43677</v>
      </c>
      <c r="C286" s="24">
        <v>45504</v>
      </c>
      <c r="D286" s="25">
        <v>0.17359911469833997</v>
      </c>
      <c r="E286" s="32">
        <v>4</v>
      </c>
    </row>
    <row r="287" spans="1:5" x14ac:dyDescent="0.3">
      <c r="A287" s="39" t="s">
        <v>38</v>
      </c>
      <c r="B287" s="24">
        <v>43644</v>
      </c>
      <c r="C287" s="24">
        <v>45471</v>
      </c>
      <c r="D287" s="25">
        <v>0.1724110095510018</v>
      </c>
      <c r="E287" s="32">
        <v>4</v>
      </c>
    </row>
    <row r="288" spans="1:5" x14ac:dyDescent="0.3">
      <c r="A288" s="39" t="s">
        <v>39</v>
      </c>
      <c r="B288" s="24">
        <v>43616</v>
      </c>
      <c r="C288" s="24">
        <v>45443</v>
      </c>
      <c r="D288" s="25">
        <v>0.16921961929795482</v>
      </c>
      <c r="E288" s="32">
        <v>4</v>
      </c>
    </row>
    <row r="289" spans="1:5" x14ac:dyDescent="0.3">
      <c r="A289" s="39" t="s">
        <v>40</v>
      </c>
      <c r="B289" s="24">
        <v>43585</v>
      </c>
      <c r="C289" s="24">
        <v>45412</v>
      </c>
      <c r="D289" s="25">
        <v>0.16987856584241059</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-0.87195603517197817</v>
      </c>
      <c r="D298" s="21">
        <v>-0.32235247118603128</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214</v>
      </c>
      <c r="D301" s="26" t="s">
        <v>743</v>
      </c>
      <c r="E301" s="26" t="s">
        <v>14</v>
      </c>
    </row>
    <row r="302" spans="1:5" x14ac:dyDescent="0.3">
      <c r="A302" s="19"/>
      <c r="B302" s="20" t="s">
        <v>15</v>
      </c>
      <c r="C302" s="21">
        <v>1.0611888986702178E-2</v>
      </c>
      <c r="D302" s="21">
        <v>1.8844488369621049E-2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6.75" customHeight="1" x14ac:dyDescent="0.3">
      <c r="A305" s="103" t="s">
        <v>25</v>
      </c>
      <c r="B305" s="103"/>
      <c r="C305" s="103"/>
      <c r="D305" s="103"/>
      <c r="E305" s="103"/>
    </row>
    <row r="306" spans="1:5" x14ac:dyDescent="0.3">
      <c r="A306" s="5" t="s">
        <v>26</v>
      </c>
    </row>
    <row r="307" spans="1:5" x14ac:dyDescent="0.3">
      <c r="A307" s="5" t="s">
        <v>85</v>
      </c>
    </row>
    <row r="308" spans="1:5" x14ac:dyDescent="0.3">
      <c r="A308" s="5" t="s">
        <v>744</v>
      </c>
    </row>
    <row r="309" spans="1:5" x14ac:dyDescent="0.3">
      <c r="A309" s="5" t="s">
        <v>720</v>
      </c>
    </row>
    <row r="310" spans="1:5" x14ac:dyDescent="0.3">
      <c r="A310" s="5" t="s">
        <v>30</v>
      </c>
      <c r="B310" s="50"/>
      <c r="C310" s="50"/>
      <c r="D310" s="50"/>
      <c r="E310" s="50"/>
    </row>
    <row r="311" spans="1:5" ht="15"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43707</v>
      </c>
      <c r="C314" s="24">
        <v>45534</v>
      </c>
      <c r="D314" s="25">
        <v>0.20721350875342404</v>
      </c>
      <c r="E314" s="32">
        <v>5</v>
      </c>
    </row>
    <row r="315" spans="1:5" x14ac:dyDescent="0.3">
      <c r="A315" s="31" t="s">
        <v>37</v>
      </c>
      <c r="B315" s="24">
        <v>43677</v>
      </c>
      <c r="C315" s="24">
        <v>45504</v>
      </c>
      <c r="D315" s="25">
        <v>0.20755881963044195</v>
      </c>
      <c r="E315" s="32">
        <v>5</v>
      </c>
    </row>
    <row r="316" spans="1:5" x14ac:dyDescent="0.3">
      <c r="A316" s="39" t="s">
        <v>38</v>
      </c>
      <c r="B316" s="24">
        <v>43644</v>
      </c>
      <c r="C316" s="24">
        <v>45471</v>
      </c>
      <c r="D316" s="25">
        <v>0.20692653001399305</v>
      </c>
      <c r="E316" s="32">
        <v>5</v>
      </c>
    </row>
    <row r="317" spans="1:5" x14ac:dyDescent="0.3">
      <c r="A317" s="39" t="s">
        <v>39</v>
      </c>
      <c r="B317" s="24">
        <v>43616</v>
      </c>
      <c r="C317" s="24">
        <v>45443</v>
      </c>
      <c r="D317" s="25">
        <v>0.20648710083931671</v>
      </c>
      <c r="E317" s="32">
        <v>5</v>
      </c>
    </row>
    <row r="318" spans="1:5" x14ac:dyDescent="0.3">
      <c r="A318" s="39" t="s">
        <v>40</v>
      </c>
      <c r="B318" s="24">
        <v>43585</v>
      </c>
      <c r="C318" s="24">
        <v>45412</v>
      </c>
      <c r="D318" s="25">
        <v>0.20691222011895674</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-0.25703884556892176</v>
      </c>
      <c r="D327" s="21">
        <v>-8.8084818392049846E-2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355</v>
      </c>
      <c r="D330" s="26" t="s">
        <v>229</v>
      </c>
      <c r="E330" s="26" t="s">
        <v>14</v>
      </c>
    </row>
    <row r="331" spans="1:5" x14ac:dyDescent="0.3">
      <c r="A331" s="19"/>
      <c r="B331" s="20" t="s">
        <v>15</v>
      </c>
      <c r="C331" s="21">
        <v>-2.1885231776663794E-4</v>
      </c>
      <c r="D331" s="21">
        <v>4.8549432368347745E-3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5.25" customHeight="1" x14ac:dyDescent="0.3">
      <c r="A334" s="103" t="s">
        <v>25</v>
      </c>
      <c r="B334" s="103"/>
      <c r="C334" s="103"/>
      <c r="D334" s="103"/>
      <c r="E334" s="103"/>
    </row>
    <row r="335" spans="1:5" x14ac:dyDescent="0.3">
      <c r="A335" s="5" t="s">
        <v>26</v>
      </c>
    </row>
    <row r="336" spans="1:5" x14ac:dyDescent="0.3">
      <c r="A336" s="5" t="s">
        <v>138</v>
      </c>
    </row>
    <row r="337" spans="1:5" x14ac:dyDescent="0.3">
      <c r="A337" s="5" t="s">
        <v>484</v>
      </c>
    </row>
    <row r="338" spans="1:5" x14ac:dyDescent="0.3">
      <c r="A338" s="5" t="s">
        <v>140</v>
      </c>
    </row>
    <row r="339" spans="1:5" x14ac:dyDescent="0.3">
      <c r="A339" s="5" t="s">
        <v>51</v>
      </c>
      <c r="B339" s="50"/>
      <c r="C339" s="50"/>
      <c r="D339" s="50"/>
      <c r="E339" s="50"/>
    </row>
    <row r="340" spans="1:5" ht="15"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43707</v>
      </c>
      <c r="C343" s="24">
        <v>45534</v>
      </c>
      <c r="D343" s="25">
        <v>2.6446233315558551E-2</v>
      </c>
      <c r="E343" s="32">
        <v>2</v>
      </c>
    </row>
    <row r="344" spans="1:5" x14ac:dyDescent="0.3">
      <c r="A344" s="31" t="s">
        <v>37</v>
      </c>
      <c r="B344" s="24">
        <v>43672</v>
      </c>
      <c r="C344" s="24">
        <v>45499</v>
      </c>
      <c r="D344" s="25">
        <v>2.6432861401883334E-2</v>
      </c>
      <c r="E344" s="32">
        <v>2</v>
      </c>
    </row>
    <row r="345" spans="1:5" x14ac:dyDescent="0.3">
      <c r="A345" s="39" t="s">
        <v>38</v>
      </c>
      <c r="B345" s="24">
        <v>43644</v>
      </c>
      <c r="C345" s="24">
        <v>45471</v>
      </c>
      <c r="D345" s="25">
        <v>2.6448958354685938E-2</v>
      </c>
      <c r="E345" s="32">
        <v>2</v>
      </c>
    </row>
    <row r="346" spans="1:5" x14ac:dyDescent="0.3">
      <c r="A346" s="39" t="s">
        <v>39</v>
      </c>
      <c r="B346" s="24">
        <v>43616</v>
      </c>
      <c r="C346" s="24">
        <v>45443</v>
      </c>
      <c r="D346" s="25">
        <v>2.6467615012579229E-2</v>
      </c>
      <c r="E346" s="32">
        <v>2</v>
      </c>
    </row>
    <row r="347" spans="1:5" x14ac:dyDescent="0.3">
      <c r="A347" s="39" t="s">
        <v>40</v>
      </c>
      <c r="B347" s="24">
        <v>43581</v>
      </c>
      <c r="C347" s="24">
        <v>45408</v>
      </c>
      <c r="D347" s="25">
        <v>2.6464418666285978E-2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-0.51162140953026158</v>
      </c>
      <c r="D356" s="21">
        <v>-0.17695239053147604</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137</v>
      </c>
      <c r="D359" s="26" t="s">
        <v>148</v>
      </c>
      <c r="E359" s="26" t="s">
        <v>14</v>
      </c>
    </row>
    <row r="360" spans="1:5" x14ac:dyDescent="0.3">
      <c r="A360" s="19"/>
      <c r="B360" s="20" t="s">
        <v>15</v>
      </c>
      <c r="C360" s="21">
        <v>6.564700907677623E-2</v>
      </c>
      <c r="D360" s="21">
        <v>8.9742176019851128E-2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9" customHeight="1" x14ac:dyDescent="0.3">
      <c r="A363" s="103" t="s">
        <v>25</v>
      </c>
      <c r="B363" s="103"/>
      <c r="C363" s="103"/>
      <c r="D363" s="103"/>
      <c r="E363" s="103"/>
    </row>
    <row r="364" spans="1:5" x14ac:dyDescent="0.3">
      <c r="A364" s="5" t="s">
        <v>26</v>
      </c>
    </row>
    <row r="365" spans="1:5" x14ac:dyDescent="0.3">
      <c r="A365" s="5" t="s">
        <v>85</v>
      </c>
    </row>
    <row r="366" spans="1:5" x14ac:dyDescent="0.3">
      <c r="A366" s="5" t="s">
        <v>555</v>
      </c>
    </row>
    <row r="367" spans="1:5" x14ac:dyDescent="0.3">
      <c r="A367" s="5" t="s">
        <v>150</v>
      </c>
    </row>
    <row r="368" spans="1:5" x14ac:dyDescent="0.3">
      <c r="A368" s="5" t="s">
        <v>30</v>
      </c>
      <c r="B368" s="50"/>
      <c r="C368" s="50"/>
      <c r="D368" s="50"/>
      <c r="E368" s="50"/>
    </row>
    <row r="369" spans="1:5" ht="15"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45534</v>
      </c>
      <c r="D372" s="25">
        <v>0.16062986929641496</v>
      </c>
      <c r="E372" s="32">
        <v>4</v>
      </c>
    </row>
    <row r="373" spans="1:5" x14ac:dyDescent="0.3">
      <c r="A373" s="31" t="s">
        <v>37</v>
      </c>
      <c r="B373" s="24">
        <v>43910</v>
      </c>
      <c r="C373" s="24">
        <v>45504</v>
      </c>
      <c r="D373" s="25">
        <v>0.15978080338836945</v>
      </c>
      <c r="E373" s="32">
        <v>4</v>
      </c>
    </row>
    <row r="374" spans="1:5" x14ac:dyDescent="0.3">
      <c r="A374" s="39" t="s">
        <v>38</v>
      </c>
      <c r="B374" s="24">
        <v>43910</v>
      </c>
      <c r="C374" s="24">
        <v>45471</v>
      </c>
      <c r="D374" s="25">
        <v>0.15996404624575108</v>
      </c>
      <c r="E374" s="32">
        <v>4</v>
      </c>
    </row>
    <row r="375" spans="1:5" x14ac:dyDescent="0.3">
      <c r="A375" s="39" t="s">
        <v>39</v>
      </c>
      <c r="B375" s="24">
        <v>43910</v>
      </c>
      <c r="C375" s="24">
        <v>45443</v>
      </c>
      <c r="D375" s="25">
        <v>0.16114739892203389</v>
      </c>
      <c r="E375" s="32">
        <v>4</v>
      </c>
    </row>
    <row r="376" spans="1:5" x14ac:dyDescent="0.3">
      <c r="A376" s="39" t="s">
        <v>40</v>
      </c>
      <c r="B376" s="24">
        <v>43910</v>
      </c>
      <c r="C376" s="24">
        <v>45412</v>
      </c>
      <c r="D376" s="25">
        <v>0.16219393035686747</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142</v>
      </c>
      <c r="E384" s="26" t="s">
        <v>14</v>
      </c>
    </row>
    <row r="385" spans="1:5" x14ac:dyDescent="0.3">
      <c r="A385" s="19"/>
      <c r="B385" s="20" t="s">
        <v>15</v>
      </c>
      <c r="C385" s="21">
        <v>-0.62858807524045557</v>
      </c>
      <c r="D385" s="21">
        <v>-0.24195611340160628</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507</v>
      </c>
      <c r="D388" s="26" t="s">
        <v>508</v>
      </c>
      <c r="E388" s="26" t="s">
        <v>14</v>
      </c>
    </row>
    <row r="389" spans="1:5" x14ac:dyDescent="0.3">
      <c r="A389" s="19"/>
      <c r="B389" s="20" t="s">
        <v>15</v>
      </c>
      <c r="C389" s="21">
        <v>-3.1537224359465266E-2</v>
      </c>
      <c r="D389" s="21">
        <v>8.3661069081222283E-3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6.75" customHeight="1" x14ac:dyDescent="0.3">
      <c r="A392" s="103" t="s">
        <v>25</v>
      </c>
      <c r="B392" s="103"/>
      <c r="C392" s="103"/>
      <c r="D392" s="103"/>
      <c r="E392" s="103"/>
    </row>
    <row r="393" spans="1:5" x14ac:dyDescent="0.3">
      <c r="A393" s="5" t="s">
        <v>26</v>
      </c>
    </row>
    <row r="394" spans="1:5" x14ac:dyDescent="0.3">
      <c r="A394" s="5" t="s">
        <v>49</v>
      </c>
    </row>
    <row r="395" spans="1:5" x14ac:dyDescent="0.3">
      <c r="A395" s="5" t="s">
        <v>363</v>
      </c>
    </row>
    <row r="396" spans="1:5" x14ac:dyDescent="0.3">
      <c r="A396" s="5" t="s">
        <v>333</v>
      </c>
    </row>
    <row r="397" spans="1:5" x14ac:dyDescent="0.3">
      <c r="A397" s="5" t="s">
        <v>30</v>
      </c>
    </row>
    <row r="398" spans="1:5" ht="15"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43707</v>
      </c>
      <c r="C401" s="24">
        <v>45534</v>
      </c>
      <c r="D401" s="25">
        <v>8.1759956381541238E-2</v>
      </c>
      <c r="E401" s="32">
        <v>3</v>
      </c>
    </row>
    <row r="402" spans="1:5" x14ac:dyDescent="0.3">
      <c r="A402" s="31" t="s">
        <v>37</v>
      </c>
      <c r="B402" s="24">
        <v>43672</v>
      </c>
      <c r="C402" s="24">
        <v>45499</v>
      </c>
      <c r="D402" s="25">
        <v>8.2052553867253838E-2</v>
      </c>
      <c r="E402" s="32">
        <v>3</v>
      </c>
    </row>
    <row r="403" spans="1:5" x14ac:dyDescent="0.3">
      <c r="A403" s="39" t="s">
        <v>38</v>
      </c>
      <c r="B403" s="24">
        <v>43644</v>
      </c>
      <c r="C403" s="24">
        <v>45471</v>
      </c>
      <c r="D403" s="25">
        <v>8.2060375126816507E-2</v>
      </c>
      <c r="E403" s="32">
        <v>3</v>
      </c>
    </row>
    <row r="404" spans="1:5" x14ac:dyDescent="0.3">
      <c r="A404" s="39" t="s">
        <v>39</v>
      </c>
      <c r="B404" s="24">
        <v>43616</v>
      </c>
      <c r="C404" s="24">
        <v>45443</v>
      </c>
      <c r="D404" s="25">
        <v>8.2075040730984483E-2</v>
      </c>
      <c r="E404" s="32">
        <v>3</v>
      </c>
    </row>
    <row r="405" spans="1:5" x14ac:dyDescent="0.3">
      <c r="A405" s="39" t="s">
        <v>40</v>
      </c>
      <c r="B405" s="24">
        <v>43581</v>
      </c>
      <c r="C405" s="24">
        <v>45408</v>
      </c>
      <c r="D405" s="25">
        <v>8.2206582137682949E-2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-0.76510535021484827</v>
      </c>
      <c r="D414" s="21">
        <v>-0.35456406303946275</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746</v>
      </c>
      <c r="E417" s="26" t="s">
        <v>14</v>
      </c>
    </row>
    <row r="418" spans="1:5" x14ac:dyDescent="0.3">
      <c r="A418" s="19"/>
      <c r="B418" s="20" t="s">
        <v>15</v>
      </c>
      <c r="C418" s="21">
        <v>2.8613896613776113E-3</v>
      </c>
      <c r="D418" s="21">
        <v>2.676472964606158E-2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7.5" customHeight="1" x14ac:dyDescent="0.3">
      <c r="A421" s="103" t="s">
        <v>25</v>
      </c>
      <c r="B421" s="103"/>
      <c r="C421" s="103"/>
      <c r="D421" s="103"/>
      <c r="E421" s="103"/>
    </row>
    <row r="422" spans="1:5" x14ac:dyDescent="0.3">
      <c r="A422" s="5" t="s">
        <v>26</v>
      </c>
    </row>
    <row r="423" spans="1:5" x14ac:dyDescent="0.3">
      <c r="A423" s="5" t="s">
        <v>49</v>
      </c>
    </row>
    <row r="424" spans="1:5" x14ac:dyDescent="0.3">
      <c r="A424" s="5" t="s">
        <v>747</v>
      </c>
    </row>
    <row r="425" spans="1:5" x14ac:dyDescent="0.3">
      <c r="A425" s="5" t="s">
        <v>333</v>
      </c>
    </row>
    <row r="426" spans="1:5" x14ac:dyDescent="0.3">
      <c r="A426" s="5" t="s">
        <v>51</v>
      </c>
    </row>
    <row r="427" spans="1:5" ht="15"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43704</v>
      </c>
      <c r="C430" s="24">
        <v>45531</v>
      </c>
      <c r="D430" s="25">
        <v>0.14826012798419044</v>
      </c>
      <c r="E430" s="32">
        <v>4</v>
      </c>
    </row>
    <row r="431" spans="1:5" x14ac:dyDescent="0.3">
      <c r="A431" s="31" t="s">
        <v>37</v>
      </c>
      <c r="B431" s="24">
        <v>43676</v>
      </c>
      <c r="C431" s="24">
        <v>45503</v>
      </c>
      <c r="D431" s="25">
        <v>0.14818488151246126</v>
      </c>
      <c r="E431" s="32">
        <v>4</v>
      </c>
    </row>
    <row r="432" spans="1:5" x14ac:dyDescent="0.3">
      <c r="A432" s="39" t="s">
        <v>38</v>
      </c>
      <c r="B432" s="24">
        <v>43641</v>
      </c>
      <c r="C432" s="24">
        <v>45468</v>
      </c>
      <c r="D432" s="25">
        <v>0.14813637954240297</v>
      </c>
      <c r="E432" s="32">
        <v>4</v>
      </c>
    </row>
    <row r="433" spans="1:5" x14ac:dyDescent="0.3">
      <c r="A433" s="39" t="s">
        <v>39</v>
      </c>
      <c r="B433" s="24">
        <v>43613</v>
      </c>
      <c r="C433" s="24">
        <v>45440</v>
      </c>
      <c r="D433" s="25">
        <v>0.14818726062838478</v>
      </c>
      <c r="E433" s="32">
        <v>4</v>
      </c>
    </row>
    <row r="434" spans="1:5" x14ac:dyDescent="0.3">
      <c r="A434" s="39" t="s">
        <v>40</v>
      </c>
      <c r="B434" s="24">
        <v>43585</v>
      </c>
      <c r="C434" s="24">
        <v>45412</v>
      </c>
      <c r="D434" s="25">
        <v>0.14848399816675603</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-0.74753866938813518</v>
      </c>
      <c r="D443" s="21">
        <v>-0.33789301889062939</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748</v>
      </c>
      <c r="E446" s="26" t="s">
        <v>14</v>
      </c>
    </row>
    <row r="447" spans="1:5" x14ac:dyDescent="0.3">
      <c r="A447" s="19"/>
      <c r="B447" s="20" t="s">
        <v>15</v>
      </c>
      <c r="C447" s="21">
        <v>8.524150332673841E-3</v>
      </c>
      <c r="D447" s="21">
        <v>2.9631451186276969E-2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6.75" customHeight="1" x14ac:dyDescent="0.3">
      <c r="A450" s="103" t="s">
        <v>25</v>
      </c>
      <c r="B450" s="103"/>
      <c r="C450" s="103"/>
      <c r="D450" s="103"/>
      <c r="E450" s="103"/>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5"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43704</v>
      </c>
      <c r="C459" s="24">
        <v>45531</v>
      </c>
      <c r="D459" s="25">
        <v>0.1412417484598687</v>
      </c>
      <c r="E459" s="32">
        <v>4</v>
      </c>
    </row>
    <row r="460" spans="1:5" x14ac:dyDescent="0.3">
      <c r="A460" s="31" t="s">
        <v>37</v>
      </c>
      <c r="B460" s="24">
        <v>43676</v>
      </c>
      <c r="C460" s="24">
        <v>45503</v>
      </c>
      <c r="D460" s="25">
        <v>0.1411133741000416</v>
      </c>
      <c r="E460" s="32">
        <v>4</v>
      </c>
    </row>
    <row r="461" spans="1:5" x14ac:dyDescent="0.3">
      <c r="A461" s="39" t="s">
        <v>38</v>
      </c>
      <c r="B461" s="24">
        <v>43641</v>
      </c>
      <c r="C461" s="24">
        <v>45468</v>
      </c>
      <c r="D461" s="25">
        <v>0.14110013885398834</v>
      </c>
      <c r="E461" s="32">
        <v>4</v>
      </c>
    </row>
    <row r="462" spans="1:5" x14ac:dyDescent="0.3">
      <c r="A462" s="39" t="s">
        <v>39</v>
      </c>
      <c r="B462" s="24">
        <v>43613</v>
      </c>
      <c r="C462" s="24">
        <v>45440</v>
      </c>
      <c r="D462" s="25">
        <v>0.14107514769173982</v>
      </c>
      <c r="E462" s="32">
        <v>4</v>
      </c>
    </row>
    <row r="463" spans="1:5" x14ac:dyDescent="0.3">
      <c r="A463" s="39" t="s">
        <v>40</v>
      </c>
      <c r="B463" s="24">
        <v>43585</v>
      </c>
      <c r="C463" s="24">
        <v>45412</v>
      </c>
      <c r="D463" s="25">
        <v>0.14141073076918034</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-0.51379915115541008</v>
      </c>
      <c r="D472" s="21">
        <v>-0.24255072631391972</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511</v>
      </c>
      <c r="E475" s="26" t="s">
        <v>14</v>
      </c>
    </row>
    <row r="476" spans="1:5" x14ac:dyDescent="0.3">
      <c r="A476" s="19"/>
      <c r="B476" s="20" t="s">
        <v>15</v>
      </c>
      <c r="C476" s="21">
        <v>-6.9963279913071941E-2</v>
      </c>
      <c r="D476" s="21">
        <v>-1.7205164600610168E-2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25" customHeight="1" x14ac:dyDescent="0.3">
      <c r="A479" s="103" t="s">
        <v>25</v>
      </c>
      <c r="B479" s="103"/>
      <c r="C479" s="103"/>
      <c r="D479" s="103"/>
      <c r="E479" s="103"/>
    </row>
    <row r="480" spans="1:5" x14ac:dyDescent="0.3">
      <c r="A480" s="5" t="s">
        <v>26</v>
      </c>
    </row>
    <row r="481" spans="1:5" x14ac:dyDescent="0.3">
      <c r="A481" s="5" t="s">
        <v>138</v>
      </c>
    </row>
    <row r="482" spans="1:5" x14ac:dyDescent="0.3">
      <c r="A482" s="5" t="s">
        <v>631</v>
      </c>
    </row>
    <row r="483" spans="1:5" x14ac:dyDescent="0.3">
      <c r="A483" s="5" t="s">
        <v>140</v>
      </c>
    </row>
    <row r="484" spans="1:5" x14ac:dyDescent="0.3">
      <c r="A484" s="5" t="s">
        <v>51</v>
      </c>
      <c r="B484" s="50"/>
      <c r="C484" s="50"/>
      <c r="D484" s="50"/>
      <c r="E484" s="50"/>
    </row>
    <row r="485" spans="1:5" ht="15"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43690</v>
      </c>
      <c r="C488" s="24">
        <v>45524</v>
      </c>
      <c r="D488" s="25">
        <v>7.8806168773508711E-2</v>
      </c>
      <c r="E488" s="32">
        <v>3</v>
      </c>
    </row>
    <row r="489" spans="1:5" x14ac:dyDescent="0.3">
      <c r="A489" s="31" t="s">
        <v>37</v>
      </c>
      <c r="B489" s="24">
        <v>43662</v>
      </c>
      <c r="C489" s="24">
        <v>45496</v>
      </c>
      <c r="D489" s="25">
        <v>7.8698630454521204E-2</v>
      </c>
      <c r="E489" s="32">
        <v>3</v>
      </c>
    </row>
    <row r="490" spans="1:5" x14ac:dyDescent="0.3">
      <c r="A490" s="39" t="s">
        <v>38</v>
      </c>
      <c r="B490" s="24">
        <v>43634</v>
      </c>
      <c r="C490" s="24">
        <v>45468</v>
      </c>
      <c r="D490" s="25">
        <v>7.8720168978817021E-2</v>
      </c>
      <c r="E490" s="32">
        <v>3</v>
      </c>
    </row>
    <row r="491" spans="1:5" x14ac:dyDescent="0.3">
      <c r="A491" s="39" t="s">
        <v>39</v>
      </c>
      <c r="B491" s="24">
        <v>43606</v>
      </c>
      <c r="C491" s="24">
        <v>45440</v>
      </c>
      <c r="D491" s="25">
        <v>7.9050677139531497E-2</v>
      </c>
      <c r="E491" s="32">
        <v>3</v>
      </c>
    </row>
    <row r="492" spans="1:5" x14ac:dyDescent="0.3">
      <c r="A492" s="39" t="s">
        <v>40</v>
      </c>
      <c r="B492" s="24">
        <v>43578</v>
      </c>
      <c r="C492" s="24">
        <v>45412</v>
      </c>
      <c r="D492" s="25">
        <v>7.9103417221114913E-2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749</v>
      </c>
      <c r="D500" s="27" t="s">
        <v>41</v>
      </c>
      <c r="E500" s="26" t="s">
        <v>14</v>
      </c>
    </row>
    <row r="501" spans="1:5" x14ac:dyDescent="0.3">
      <c r="A501" s="19"/>
      <c r="B501" s="20" t="s">
        <v>15</v>
      </c>
      <c r="C501" s="21">
        <v>-0.67543542940217094</v>
      </c>
      <c r="D501" s="21">
        <v>-0.21659551215721473</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40.5" customHeight="1" x14ac:dyDescent="0.3">
      <c r="A508" s="103" t="s">
        <v>25</v>
      </c>
      <c r="B508" s="103"/>
      <c r="C508" s="103"/>
      <c r="D508" s="103"/>
      <c r="E508" s="103"/>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5"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43697</v>
      </c>
      <c r="C517" s="24">
        <v>45531</v>
      </c>
      <c r="D517" s="25">
        <v>0.1027355222957668</v>
      </c>
      <c r="E517" s="32">
        <v>3</v>
      </c>
    </row>
    <row r="518" spans="1:5" x14ac:dyDescent="0.3">
      <c r="A518" s="31" t="s">
        <v>37</v>
      </c>
      <c r="B518" s="24">
        <v>43669</v>
      </c>
      <c r="C518" s="24">
        <v>45503</v>
      </c>
      <c r="D518" s="25">
        <v>0.10303022586556226</v>
      </c>
      <c r="E518" s="32">
        <v>3</v>
      </c>
    </row>
    <row r="519" spans="1:5" x14ac:dyDescent="0.3">
      <c r="A519" s="39" t="s">
        <v>38</v>
      </c>
      <c r="B519" s="24">
        <v>43627</v>
      </c>
      <c r="C519" s="24">
        <v>45461</v>
      </c>
      <c r="D519" s="25">
        <v>0.10308977301222977</v>
      </c>
      <c r="E519" s="32">
        <v>3</v>
      </c>
    </row>
    <row r="520" spans="1:5" x14ac:dyDescent="0.3">
      <c r="A520" s="39" t="s">
        <v>39</v>
      </c>
      <c r="B520" s="24">
        <v>43599</v>
      </c>
      <c r="C520" s="24">
        <v>45433</v>
      </c>
      <c r="D520" s="25">
        <v>0.10317965464285267</v>
      </c>
      <c r="E520" s="32">
        <v>3</v>
      </c>
    </row>
    <row r="521" spans="1:5" x14ac:dyDescent="0.3">
      <c r="A521" s="39" t="s">
        <v>40</v>
      </c>
      <c r="B521" s="24">
        <v>43571</v>
      </c>
      <c r="C521" s="24">
        <v>45405</v>
      </c>
      <c r="D521" s="25">
        <v>0.10364108559196644</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-0.69467166041238482</v>
      </c>
      <c r="D530" s="21">
        <v>-0.33448429954807224</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352</v>
      </c>
      <c r="E533" s="26" t="s">
        <v>14</v>
      </c>
    </row>
    <row r="534" spans="1:5" x14ac:dyDescent="0.3">
      <c r="A534" s="19"/>
      <c r="B534" s="20" t="s">
        <v>15</v>
      </c>
      <c r="C534" s="21">
        <v>-3.0201571574991481E-2</v>
      </c>
      <c r="D534" s="21">
        <v>1.6710939607822439E-3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5.25" customHeight="1" x14ac:dyDescent="0.3">
      <c r="A537" s="103" t="s">
        <v>25</v>
      </c>
      <c r="B537" s="103"/>
      <c r="C537" s="103"/>
      <c r="D537" s="103"/>
      <c r="E537" s="103"/>
    </row>
    <row r="538" spans="1:5" x14ac:dyDescent="0.3">
      <c r="A538" s="5" t="s">
        <v>26</v>
      </c>
    </row>
    <row r="539" spans="1:5" x14ac:dyDescent="0.3">
      <c r="A539" s="5" t="s">
        <v>138</v>
      </c>
    </row>
    <row r="540" spans="1:5" x14ac:dyDescent="0.3">
      <c r="A540" s="5" t="s">
        <v>750</v>
      </c>
    </row>
    <row r="541" spans="1:5" x14ac:dyDescent="0.3">
      <c r="A541" s="5" t="s">
        <v>140</v>
      </c>
    </row>
    <row r="542" spans="1:5" x14ac:dyDescent="0.3">
      <c r="A542" s="5" t="s">
        <v>30</v>
      </c>
      <c r="B542" s="49"/>
      <c r="C542" s="49"/>
      <c r="D542" s="49"/>
      <c r="E542" s="49"/>
    </row>
    <row r="543" spans="1:5" ht="15"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43704</v>
      </c>
      <c r="C546" s="24">
        <v>45531</v>
      </c>
      <c r="D546" s="25">
        <v>9.8330601892455238E-2</v>
      </c>
      <c r="E546" s="32">
        <v>3</v>
      </c>
    </row>
    <row r="547" spans="1:5" x14ac:dyDescent="0.3">
      <c r="A547" s="31" t="s">
        <v>37</v>
      </c>
      <c r="B547" s="24">
        <v>43676</v>
      </c>
      <c r="C547" s="24">
        <v>45503</v>
      </c>
      <c r="D547" s="25">
        <v>9.8428833751907543E-2</v>
      </c>
      <c r="E547" s="32">
        <v>3</v>
      </c>
    </row>
    <row r="548" spans="1:5" x14ac:dyDescent="0.3">
      <c r="A548" s="39" t="s">
        <v>38</v>
      </c>
      <c r="B548" s="24">
        <v>43641</v>
      </c>
      <c r="C548" s="24">
        <v>45468</v>
      </c>
      <c r="D548" s="25">
        <v>9.8445128551058206E-2</v>
      </c>
      <c r="E548" s="32">
        <v>3</v>
      </c>
    </row>
    <row r="549" spans="1:5" x14ac:dyDescent="0.3">
      <c r="A549" s="39" t="s">
        <v>39</v>
      </c>
      <c r="B549" s="24">
        <v>43613</v>
      </c>
      <c r="C549" s="24">
        <v>45440</v>
      </c>
      <c r="D549" s="25">
        <v>9.849270646298082E-2</v>
      </c>
      <c r="E549" s="32">
        <v>3</v>
      </c>
    </row>
    <row r="550" spans="1:5" x14ac:dyDescent="0.3">
      <c r="A550" s="39" t="s">
        <v>40</v>
      </c>
      <c r="B550" s="24">
        <v>43585</v>
      </c>
      <c r="C550" s="24">
        <v>45412</v>
      </c>
      <c r="D550" s="25">
        <v>9.8592380645882244E-2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-0.7136650789627309</v>
      </c>
      <c r="D559" s="21">
        <v>-0.3064184790253266</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223</v>
      </c>
      <c r="E562" s="26" t="s">
        <v>14</v>
      </c>
    </row>
    <row r="563" spans="1:5" x14ac:dyDescent="0.3">
      <c r="A563" s="19"/>
      <c r="B563" s="20" t="s">
        <v>15</v>
      </c>
      <c r="C563" s="21">
        <v>-5.1917009868154174E-2</v>
      </c>
      <c r="D563" s="21">
        <v>-6.7266192401072011E-4</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6" customHeight="1" x14ac:dyDescent="0.3">
      <c r="A566" s="103" t="s">
        <v>25</v>
      </c>
      <c r="B566" s="103"/>
      <c r="C566" s="103"/>
      <c r="D566" s="103"/>
      <c r="E566" s="103"/>
    </row>
    <row r="567" spans="1:5" x14ac:dyDescent="0.3">
      <c r="A567" s="5" t="s">
        <v>26</v>
      </c>
    </row>
    <row r="568" spans="1:5" x14ac:dyDescent="0.3">
      <c r="A568" s="5" t="s">
        <v>49</v>
      </c>
    </row>
    <row r="569" spans="1:5" x14ac:dyDescent="0.3">
      <c r="A569" s="5" t="s">
        <v>266</v>
      </c>
    </row>
    <row r="570" spans="1:5" x14ac:dyDescent="0.3">
      <c r="A570" s="5" t="s">
        <v>333</v>
      </c>
    </row>
    <row r="571" spans="1:5" x14ac:dyDescent="0.3">
      <c r="A571" s="5" t="s">
        <v>30</v>
      </c>
      <c r="B571" s="48"/>
      <c r="C571" s="48"/>
      <c r="D571" s="48"/>
      <c r="E571" s="48"/>
    </row>
    <row r="572" spans="1:5" ht="15"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43704</v>
      </c>
      <c r="C575" s="24">
        <v>45531</v>
      </c>
      <c r="D575" s="25">
        <v>0.1187881160625687</v>
      </c>
      <c r="E575" s="32">
        <v>3</v>
      </c>
    </row>
    <row r="576" spans="1:5" x14ac:dyDescent="0.3">
      <c r="A576" s="31" t="s">
        <v>37</v>
      </c>
      <c r="B576" s="24">
        <v>43676</v>
      </c>
      <c r="C576" s="24">
        <v>45503</v>
      </c>
      <c r="D576" s="25">
        <v>0.11889043161267723</v>
      </c>
      <c r="E576" s="32">
        <v>3</v>
      </c>
    </row>
    <row r="577" spans="1:5" x14ac:dyDescent="0.3">
      <c r="A577" s="39" t="s">
        <v>38</v>
      </c>
      <c r="B577" s="24">
        <v>43641</v>
      </c>
      <c r="C577" s="24">
        <v>45468</v>
      </c>
      <c r="D577" s="25">
        <v>0.11888930018116071</v>
      </c>
      <c r="E577" s="32">
        <v>3</v>
      </c>
    </row>
    <row r="578" spans="1:5" x14ac:dyDescent="0.3">
      <c r="A578" s="39" t="s">
        <v>39</v>
      </c>
      <c r="B578" s="24">
        <v>43613</v>
      </c>
      <c r="C578" s="24">
        <v>45440</v>
      </c>
      <c r="D578" s="25">
        <v>0.11899984927622918</v>
      </c>
      <c r="E578" s="32">
        <v>3</v>
      </c>
    </row>
    <row r="579" spans="1:5" x14ac:dyDescent="0.3">
      <c r="A579" s="39" t="s">
        <v>40</v>
      </c>
      <c r="B579" s="24">
        <v>43585</v>
      </c>
      <c r="C579" s="24">
        <v>45412</v>
      </c>
      <c r="D579" s="25">
        <v>0.11912966767485494</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670</v>
      </c>
      <c r="D587" s="27" t="s">
        <v>592</v>
      </c>
      <c r="E587" s="26" t="s">
        <v>14</v>
      </c>
    </row>
    <row r="588" spans="1:5" x14ac:dyDescent="0.3">
      <c r="A588" s="19"/>
      <c r="B588" s="20" t="s">
        <v>15</v>
      </c>
      <c r="C588" s="21">
        <v>-0.67936616688708384</v>
      </c>
      <c r="D588" s="21">
        <v>-0.27767620439344376</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56</v>
      </c>
      <c r="D591" s="26" t="s">
        <v>269</v>
      </c>
      <c r="E591" s="26" t="s">
        <v>14</v>
      </c>
    </row>
    <row r="592" spans="1:5" x14ac:dyDescent="0.3">
      <c r="A592" s="19"/>
      <c r="B592" s="20" t="s">
        <v>15</v>
      </c>
      <c r="C592" s="21">
        <v>-5.59393348407764E-2</v>
      </c>
      <c r="D592" s="21">
        <v>-3.4805458188981175E-3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75" customHeight="1" x14ac:dyDescent="0.3">
      <c r="A595" s="103" t="s">
        <v>25</v>
      </c>
      <c r="B595" s="103"/>
      <c r="C595" s="103"/>
      <c r="D595" s="103"/>
      <c r="E595" s="103"/>
    </row>
    <row r="596" spans="1:5" x14ac:dyDescent="0.3">
      <c r="A596" s="5" t="s">
        <v>26</v>
      </c>
    </row>
    <row r="597" spans="1:5" x14ac:dyDescent="0.3">
      <c r="A597" s="5" t="s">
        <v>49</v>
      </c>
    </row>
    <row r="598" spans="1:5" x14ac:dyDescent="0.3">
      <c r="A598" s="5" t="s">
        <v>623</v>
      </c>
    </row>
    <row r="599" spans="1:5" x14ac:dyDescent="0.3">
      <c r="A599" s="5" t="s">
        <v>333</v>
      </c>
    </row>
    <row r="600" spans="1:5" x14ac:dyDescent="0.3">
      <c r="A600" s="5" t="s">
        <v>30</v>
      </c>
      <c r="B600" s="47"/>
      <c r="C600" s="47"/>
      <c r="D600" s="47"/>
      <c r="E600" s="47"/>
    </row>
    <row r="601" spans="1:5" ht="15"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43704</v>
      </c>
      <c r="C604" s="24">
        <v>45531</v>
      </c>
      <c r="D604" s="25">
        <v>9.9384758383528421E-2</v>
      </c>
      <c r="E604" s="32">
        <v>3</v>
      </c>
    </row>
    <row r="605" spans="1:5" x14ac:dyDescent="0.3">
      <c r="A605" s="31" t="s">
        <v>37</v>
      </c>
      <c r="B605" s="24">
        <v>43676</v>
      </c>
      <c r="C605" s="24">
        <v>45503</v>
      </c>
      <c r="D605" s="25">
        <v>9.945196262050307E-2</v>
      </c>
      <c r="E605" s="32">
        <v>3</v>
      </c>
    </row>
    <row r="606" spans="1:5" x14ac:dyDescent="0.3">
      <c r="A606" s="39" t="s">
        <v>38</v>
      </c>
      <c r="B606" s="24">
        <v>43641</v>
      </c>
      <c r="C606" s="24">
        <v>45468</v>
      </c>
      <c r="D606" s="25">
        <v>9.9447850805998703E-2</v>
      </c>
      <c r="E606" s="32">
        <v>3</v>
      </c>
    </row>
    <row r="607" spans="1:5" x14ac:dyDescent="0.3">
      <c r="A607" s="39" t="s">
        <v>39</v>
      </c>
      <c r="B607" s="24">
        <v>43613</v>
      </c>
      <c r="C607" s="24">
        <v>45440</v>
      </c>
      <c r="D607" s="25">
        <v>9.9553409940941209E-2</v>
      </c>
      <c r="E607" s="32">
        <v>3</v>
      </c>
    </row>
    <row r="608" spans="1:5" x14ac:dyDescent="0.3">
      <c r="A608" s="39" t="s">
        <v>40</v>
      </c>
      <c r="B608" s="24">
        <v>43585</v>
      </c>
      <c r="C608" s="24">
        <v>45412</v>
      </c>
      <c r="D608" s="25">
        <v>9.9678155758183368E-2</v>
      </c>
      <c r="E608" s="32">
        <v>3</v>
      </c>
    </row>
  </sheetData>
  <mergeCells count="147">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2CB40-7DAA-4C19-BE41-1120F10746F6}">
  <dimension ref="A1:E608"/>
  <sheetViews>
    <sheetView topLeftCell="A20" workbookViewId="0">
      <selection activeCell="J20" sqref="J20"/>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-0.32248187046855115</v>
      </c>
      <c r="D8" s="21">
        <v>-0.11319024103758579</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68</v>
      </c>
      <c r="D11" s="26" t="s">
        <v>374</v>
      </c>
      <c r="E11" s="26" t="s">
        <v>14</v>
      </c>
    </row>
    <row r="12" spans="1:5" x14ac:dyDescent="0.3">
      <c r="A12" s="19"/>
      <c r="B12" s="20" t="s">
        <v>15</v>
      </c>
      <c r="C12" s="21">
        <v>-5.1674265123890284E-2</v>
      </c>
      <c r="D12" s="21">
        <v>-2.0719355183352883E-3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3.6" customHeight="1" x14ac:dyDescent="0.3">
      <c r="A15" s="87" t="s">
        <v>25</v>
      </c>
      <c r="B15" s="87"/>
      <c r="C15" s="87"/>
      <c r="D15" s="87"/>
      <c r="E15" s="87"/>
    </row>
    <row r="16" spans="1:5" x14ac:dyDescent="0.3">
      <c r="A16" s="5" t="s">
        <v>26</v>
      </c>
    </row>
    <row r="17" spans="1:5" x14ac:dyDescent="0.3">
      <c r="A17" s="5" t="s">
        <v>49</v>
      </c>
    </row>
    <row r="18" spans="1:5" x14ac:dyDescent="0.3">
      <c r="A18" s="5" t="s">
        <v>634</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45559</v>
      </c>
      <c r="D24" s="25">
        <v>5.0385522191206289E-2</v>
      </c>
      <c r="E24" s="32">
        <v>3</v>
      </c>
    </row>
    <row r="25" spans="1:5" x14ac:dyDescent="0.3">
      <c r="A25" s="31" t="s">
        <v>37</v>
      </c>
      <c r="B25" s="24">
        <v>43922</v>
      </c>
      <c r="C25" s="24">
        <v>45531</v>
      </c>
      <c r="D25" s="25">
        <v>5.0783867701630625E-2</v>
      </c>
      <c r="E25" s="32">
        <v>3</v>
      </c>
    </row>
    <row r="26" spans="1:5" x14ac:dyDescent="0.3">
      <c r="A26" s="39" t="s">
        <v>38</v>
      </c>
      <c r="B26" s="24">
        <v>43922</v>
      </c>
      <c r="C26" s="24">
        <v>45503</v>
      </c>
      <c r="D26" s="25">
        <v>5.0918332851942978E-2</v>
      </c>
      <c r="E26" s="32">
        <v>3</v>
      </c>
    </row>
    <row r="27" spans="1:5" x14ac:dyDescent="0.3">
      <c r="A27" s="39" t="s">
        <v>39</v>
      </c>
      <c r="B27" s="24">
        <v>43922</v>
      </c>
      <c r="C27" s="24">
        <v>45468</v>
      </c>
      <c r="D27" s="25">
        <v>5.1400426676060103E-2</v>
      </c>
      <c r="E27" s="32">
        <v>3</v>
      </c>
    </row>
    <row r="28" spans="1:5" x14ac:dyDescent="0.3">
      <c r="A28" s="39" t="s">
        <v>40</v>
      </c>
      <c r="B28" s="24">
        <v>43922</v>
      </c>
      <c r="C28" s="24">
        <v>45440</v>
      </c>
      <c r="D28" s="25">
        <v>5.174284838950325E-2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708</v>
      </c>
      <c r="D36" s="18" t="s">
        <v>380</v>
      </c>
      <c r="E36" s="17" t="s">
        <v>14</v>
      </c>
    </row>
    <row r="37" spans="1:5" x14ac:dyDescent="0.3">
      <c r="A37" s="19"/>
      <c r="B37" s="20" t="s">
        <v>15</v>
      </c>
      <c r="C37" s="21">
        <v>-0.71631977645719913</v>
      </c>
      <c r="D37" s="21">
        <v>-0.30525296632598331</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205</v>
      </c>
      <c r="E40" s="17" t="s">
        <v>14</v>
      </c>
    </row>
    <row r="41" spans="1:5" x14ac:dyDescent="0.3">
      <c r="A41" s="19"/>
      <c r="B41" s="20" t="s">
        <v>15</v>
      </c>
      <c r="C41" s="21">
        <v>-4.9309110445060478E-2</v>
      </c>
      <c r="D41" s="21">
        <v>-6.5492239003858144E-3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3" customHeight="1" x14ac:dyDescent="0.3">
      <c r="A44" s="87" t="s">
        <v>25</v>
      </c>
      <c r="B44" s="87"/>
      <c r="C44" s="87"/>
      <c r="D44" s="87"/>
      <c r="E44" s="87"/>
    </row>
    <row r="45" spans="1:5" x14ac:dyDescent="0.3">
      <c r="A45" s="5" t="s">
        <v>26</v>
      </c>
    </row>
    <row r="46" spans="1:5" x14ac:dyDescent="0.3">
      <c r="A46" s="5" t="s">
        <v>49</v>
      </c>
    </row>
    <row r="47" spans="1:5" x14ac:dyDescent="0.3">
      <c r="A47" s="5" t="s">
        <v>565</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43732</v>
      </c>
      <c r="C53" s="24">
        <v>45559</v>
      </c>
      <c r="D53" s="25">
        <v>0.11088692615538503</v>
      </c>
      <c r="E53" s="32">
        <v>3</v>
      </c>
    </row>
    <row r="54" spans="1:5" x14ac:dyDescent="0.3">
      <c r="A54" s="31" t="s">
        <v>37</v>
      </c>
      <c r="B54" s="24">
        <v>43704</v>
      </c>
      <c r="C54" s="24">
        <v>45531</v>
      </c>
      <c r="D54" s="25">
        <v>0.11116385649607501</v>
      </c>
      <c r="E54" s="32">
        <v>3</v>
      </c>
    </row>
    <row r="55" spans="1:5" x14ac:dyDescent="0.3">
      <c r="A55" s="23" t="s">
        <v>38</v>
      </c>
      <c r="B55" s="24">
        <v>43676</v>
      </c>
      <c r="C55" s="24">
        <v>45503</v>
      </c>
      <c r="D55" s="25">
        <v>0.11152563090415017</v>
      </c>
      <c r="E55" s="32">
        <v>3</v>
      </c>
    </row>
    <row r="56" spans="1:5" x14ac:dyDescent="0.3">
      <c r="A56" s="23" t="s">
        <v>39</v>
      </c>
      <c r="B56" s="24">
        <v>43641</v>
      </c>
      <c r="C56" s="24">
        <v>45468</v>
      </c>
      <c r="D56" s="25">
        <v>0.11155767627855492</v>
      </c>
      <c r="E56" s="32">
        <v>3</v>
      </c>
    </row>
    <row r="57" spans="1:5" x14ac:dyDescent="0.3">
      <c r="A57" s="23" t="s">
        <v>40</v>
      </c>
      <c r="B57" s="24">
        <v>43613</v>
      </c>
      <c r="C57" s="24">
        <v>45440</v>
      </c>
      <c r="D57" s="25">
        <v>0.11182404968689337</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566</v>
      </c>
      <c r="E65" s="17" t="s">
        <v>14</v>
      </c>
    </row>
    <row r="66" spans="1:5" x14ac:dyDescent="0.3">
      <c r="A66" s="19"/>
      <c r="B66" s="20" t="s">
        <v>15</v>
      </c>
      <c r="C66" s="21">
        <v>-0.73156121703905597</v>
      </c>
      <c r="D66" s="21">
        <v>-0.31475916862408981</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387</v>
      </c>
      <c r="D69" s="17" t="s">
        <v>492</v>
      </c>
      <c r="E69" s="17" t="s">
        <v>14</v>
      </c>
    </row>
    <row r="70" spans="1:5" x14ac:dyDescent="0.3">
      <c r="A70" s="19"/>
      <c r="B70" s="20" t="s">
        <v>15</v>
      </c>
      <c r="C70" s="21">
        <v>-6.4614040131087291E-2</v>
      </c>
      <c r="D70" s="21">
        <v>1.7662847939245996E-3</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4.799999999999997" customHeight="1" x14ac:dyDescent="0.3">
      <c r="A73" s="87" t="s">
        <v>25</v>
      </c>
      <c r="B73" s="87"/>
      <c r="C73" s="87"/>
      <c r="D73" s="87"/>
      <c r="E73" s="87"/>
    </row>
    <row r="74" spans="1:5" x14ac:dyDescent="0.3">
      <c r="A74" s="5" t="s">
        <v>26</v>
      </c>
    </row>
    <row r="75" spans="1:5" x14ac:dyDescent="0.3">
      <c r="A75" s="5" t="s">
        <v>49</v>
      </c>
    </row>
    <row r="76" spans="1:5" x14ac:dyDescent="0.3">
      <c r="A76" s="5" t="s">
        <v>225</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43732</v>
      </c>
      <c r="C82" s="24">
        <v>45559</v>
      </c>
      <c r="D82" s="25">
        <v>0.11199472246770135</v>
      </c>
      <c r="E82" s="32">
        <v>3</v>
      </c>
    </row>
    <row r="83" spans="1:5" x14ac:dyDescent="0.3">
      <c r="A83" s="31" t="s">
        <v>37</v>
      </c>
      <c r="B83" s="24">
        <v>43704</v>
      </c>
      <c r="C83" s="24">
        <v>45531</v>
      </c>
      <c r="D83" s="25">
        <v>0.11206060387041163</v>
      </c>
      <c r="E83" s="32">
        <v>3</v>
      </c>
    </row>
    <row r="84" spans="1:5" x14ac:dyDescent="0.3">
      <c r="A84" s="23" t="s">
        <v>38</v>
      </c>
      <c r="B84" s="24">
        <v>43676</v>
      </c>
      <c r="C84" s="24">
        <v>45503</v>
      </c>
      <c r="D84" s="25">
        <v>0.11184439025807182</v>
      </c>
      <c r="E84" s="32">
        <v>3</v>
      </c>
    </row>
    <row r="85" spans="1:5" x14ac:dyDescent="0.3">
      <c r="A85" s="23" t="s">
        <v>39</v>
      </c>
      <c r="B85" s="24">
        <v>43641</v>
      </c>
      <c r="C85" s="24">
        <v>45468</v>
      </c>
      <c r="D85" s="25">
        <v>0.11176170591159362</v>
      </c>
      <c r="E85" s="32">
        <v>3</v>
      </c>
    </row>
    <row r="86" spans="1:5" x14ac:dyDescent="0.3">
      <c r="A86" s="23" t="s">
        <v>40</v>
      </c>
      <c r="B86" s="24">
        <v>43613</v>
      </c>
      <c r="C86" s="24">
        <v>45440</v>
      </c>
      <c r="D86" s="25">
        <v>0.11173335917555506</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672</v>
      </c>
      <c r="D94" s="18" t="s">
        <v>65</v>
      </c>
      <c r="E94" s="17" t="s">
        <v>14</v>
      </c>
    </row>
    <row r="95" spans="1:5" x14ac:dyDescent="0.3">
      <c r="A95" s="19"/>
      <c r="B95" s="20" t="s">
        <v>15</v>
      </c>
      <c r="C95" s="21">
        <v>-0.71479652849455944</v>
      </c>
      <c r="D95" s="21">
        <v>-0.29998052607596914</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437</v>
      </c>
      <c r="E98" s="17" t="s">
        <v>14</v>
      </c>
    </row>
    <row r="99" spans="1:5" x14ac:dyDescent="0.3">
      <c r="A99" s="19"/>
      <c r="B99" s="20" t="s">
        <v>15</v>
      </c>
      <c r="C99" s="21">
        <v>-5.9119858462576613E-2</v>
      </c>
      <c r="D99" s="21">
        <v>-8.3948604210952738E-3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6" customHeight="1" x14ac:dyDescent="0.3">
      <c r="A102" s="87" t="s">
        <v>25</v>
      </c>
      <c r="B102" s="87"/>
      <c r="C102" s="87"/>
      <c r="D102" s="87"/>
      <c r="E102" s="87"/>
    </row>
    <row r="103" spans="1:5" x14ac:dyDescent="0.3">
      <c r="A103" s="5" t="s">
        <v>26</v>
      </c>
    </row>
    <row r="104" spans="1:5" x14ac:dyDescent="0.3">
      <c r="A104" s="5" t="s">
        <v>49</v>
      </c>
    </row>
    <row r="105" spans="1:5" x14ac:dyDescent="0.3">
      <c r="A105" s="5" t="s">
        <v>674</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43732</v>
      </c>
      <c r="C111" s="24">
        <v>45559</v>
      </c>
      <c r="D111" s="25">
        <v>0.1052583269406677</v>
      </c>
      <c r="E111" s="32">
        <v>3</v>
      </c>
    </row>
    <row r="112" spans="1:5" x14ac:dyDescent="0.3">
      <c r="A112" s="31" t="s">
        <v>37</v>
      </c>
      <c r="B112" s="24">
        <v>43704</v>
      </c>
      <c r="C112" s="24">
        <v>45531</v>
      </c>
      <c r="D112" s="25">
        <v>0.10557683890501951</v>
      </c>
      <c r="E112" s="32">
        <v>3</v>
      </c>
    </row>
    <row r="113" spans="1:5" x14ac:dyDescent="0.3">
      <c r="A113" s="23" t="s">
        <v>38</v>
      </c>
      <c r="B113" s="24">
        <v>43676</v>
      </c>
      <c r="C113" s="24">
        <v>45503</v>
      </c>
      <c r="D113" s="25">
        <v>0.10571775438646085</v>
      </c>
      <c r="E113" s="32">
        <v>3</v>
      </c>
    </row>
    <row r="114" spans="1:5" x14ac:dyDescent="0.3">
      <c r="A114" s="23" t="s">
        <v>39</v>
      </c>
      <c r="B114" s="24">
        <v>43641</v>
      </c>
      <c r="C114" s="24">
        <v>45468</v>
      </c>
      <c r="D114" s="25">
        <v>0.10573006560527948</v>
      </c>
      <c r="E114" s="32">
        <v>3</v>
      </c>
    </row>
    <row r="115" spans="1:5" x14ac:dyDescent="0.3">
      <c r="A115" s="23" t="s">
        <v>40</v>
      </c>
      <c r="B115" s="24">
        <v>43613</v>
      </c>
      <c r="C115" s="24">
        <v>45440</v>
      </c>
      <c r="D115" s="25">
        <v>0.10582902157606308</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688</v>
      </c>
      <c r="E123" s="17" t="s">
        <v>14</v>
      </c>
    </row>
    <row r="124" spans="1:5" x14ac:dyDescent="0.3">
      <c r="A124" s="19"/>
      <c r="B124" s="20" t="s">
        <v>15</v>
      </c>
      <c r="C124" s="21">
        <v>-0.7007884009460047</v>
      </c>
      <c r="D124" s="21">
        <v>-0.26235361404455204</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751</v>
      </c>
      <c r="E127" s="17" t="s">
        <v>14</v>
      </c>
    </row>
    <row r="128" spans="1:5" x14ac:dyDescent="0.3">
      <c r="A128" s="19"/>
      <c r="B128" s="20" t="s">
        <v>15</v>
      </c>
      <c r="C128" s="21">
        <v>-6.8563839878581501E-3</v>
      </c>
      <c r="D128" s="21">
        <v>3.310028731325132E-2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3" customHeight="1" x14ac:dyDescent="0.3">
      <c r="A131" s="87" t="s">
        <v>25</v>
      </c>
      <c r="B131" s="87"/>
      <c r="C131" s="87"/>
      <c r="D131" s="87"/>
      <c r="E131" s="87"/>
    </row>
    <row r="132" spans="1:5" x14ac:dyDescent="0.3">
      <c r="A132" s="5" t="s">
        <v>26</v>
      </c>
    </row>
    <row r="133" spans="1:5" x14ac:dyDescent="0.3">
      <c r="A133" s="5" t="s">
        <v>85</v>
      </c>
    </row>
    <row r="134" spans="1:5" x14ac:dyDescent="0.3">
      <c r="A134" s="5" t="s">
        <v>752</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43718</v>
      </c>
      <c r="C140" s="24">
        <v>45552</v>
      </c>
      <c r="D140" s="25">
        <v>0.17167152284984857</v>
      </c>
      <c r="E140" s="32">
        <v>4</v>
      </c>
    </row>
    <row r="141" spans="1:5" x14ac:dyDescent="0.3">
      <c r="A141" s="31" t="s">
        <v>37</v>
      </c>
      <c r="B141" s="24">
        <v>43690</v>
      </c>
      <c r="C141" s="24">
        <v>45524</v>
      </c>
      <c r="D141" s="25">
        <v>0.1726155804860707</v>
      </c>
      <c r="E141" s="32">
        <v>4</v>
      </c>
    </row>
    <row r="142" spans="1:5" x14ac:dyDescent="0.3">
      <c r="A142" s="23" t="s">
        <v>38</v>
      </c>
      <c r="B142" s="24">
        <v>43662</v>
      </c>
      <c r="C142" s="24">
        <v>45496</v>
      </c>
      <c r="D142" s="25">
        <v>0.16923591815882921</v>
      </c>
      <c r="E142" s="32">
        <v>4</v>
      </c>
    </row>
    <row r="143" spans="1:5" x14ac:dyDescent="0.3">
      <c r="A143" s="23" t="s">
        <v>39</v>
      </c>
      <c r="B143" s="24">
        <v>43634</v>
      </c>
      <c r="C143" s="24">
        <v>45468</v>
      </c>
      <c r="D143" s="25">
        <v>0.16937129608699591</v>
      </c>
      <c r="E143" s="32">
        <v>4</v>
      </c>
    </row>
    <row r="144" spans="1:5" x14ac:dyDescent="0.3">
      <c r="A144" s="23" t="s">
        <v>40</v>
      </c>
      <c r="B144" s="24">
        <v>43606</v>
      </c>
      <c r="C144" s="24">
        <v>45440</v>
      </c>
      <c r="D144" s="25">
        <v>0.17072902103067794</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753</v>
      </c>
      <c r="D152" s="18" t="s">
        <v>690</v>
      </c>
      <c r="E152" s="17" t="s">
        <v>14</v>
      </c>
    </row>
    <row r="153" spans="1:5" x14ac:dyDescent="0.3">
      <c r="A153" s="19"/>
      <c r="B153" s="20" t="s">
        <v>15</v>
      </c>
      <c r="C153" s="21">
        <v>-0.73555618161130898</v>
      </c>
      <c r="D153" s="21">
        <v>-0.32374594516780042</v>
      </c>
      <c r="E153" s="22"/>
    </row>
    <row r="154" spans="1:5" x14ac:dyDescent="0.3">
      <c r="A154" s="8" t="s">
        <v>16</v>
      </c>
      <c r="B154" s="16" t="s">
        <v>11</v>
      </c>
      <c r="C154" s="17" t="s">
        <v>89</v>
      </c>
      <c r="D154" s="17" t="s">
        <v>79</v>
      </c>
      <c r="E154" s="17" t="s">
        <v>14</v>
      </c>
    </row>
    <row r="155" spans="1:5" x14ac:dyDescent="0.3">
      <c r="A155" s="19"/>
      <c r="B155" s="20" t="s">
        <v>15</v>
      </c>
      <c r="C155" s="21">
        <v>-0.27369232450942749</v>
      </c>
      <c r="D155" s="21">
        <v>-0.1140908038913655</v>
      </c>
      <c r="E155" s="22"/>
    </row>
    <row r="156" spans="1:5" x14ac:dyDescent="0.3">
      <c r="A156" s="8" t="s">
        <v>19</v>
      </c>
      <c r="B156" s="16" t="s">
        <v>11</v>
      </c>
      <c r="C156" s="17" t="s">
        <v>282</v>
      </c>
      <c r="D156" s="17" t="s">
        <v>332</v>
      </c>
      <c r="E156" s="17" t="s">
        <v>14</v>
      </c>
    </row>
    <row r="157" spans="1:5" x14ac:dyDescent="0.3">
      <c r="A157" s="19"/>
      <c r="B157" s="20" t="s">
        <v>15</v>
      </c>
      <c r="C157" s="21">
        <v>-5.9780497198879678E-2</v>
      </c>
      <c r="D157" s="21">
        <v>-4.0193027205762677E-3</v>
      </c>
      <c r="E157" s="22"/>
    </row>
    <row r="158" spans="1:5" x14ac:dyDescent="0.3">
      <c r="A158" s="8" t="s">
        <v>22</v>
      </c>
      <c r="B158" s="16" t="s">
        <v>11</v>
      </c>
      <c r="C158" s="17" t="s">
        <v>90</v>
      </c>
      <c r="D158" s="17" t="s">
        <v>340</v>
      </c>
      <c r="E158" s="17" t="s">
        <v>14</v>
      </c>
    </row>
    <row r="159" spans="1:5" x14ac:dyDescent="0.3">
      <c r="A159" s="19"/>
      <c r="B159" s="20" t="s">
        <v>15</v>
      </c>
      <c r="C159" s="21">
        <v>0.29521826354717895</v>
      </c>
      <c r="D159" s="21">
        <v>9.5682802272992085E-2</v>
      </c>
      <c r="E159" s="22"/>
    </row>
    <row r="160" spans="1:5" ht="32.4" customHeight="1" x14ac:dyDescent="0.3">
      <c r="A160" s="87" t="s">
        <v>25</v>
      </c>
      <c r="B160" s="87"/>
      <c r="C160" s="87"/>
      <c r="D160" s="87"/>
      <c r="E160" s="87"/>
    </row>
    <row r="161" spans="1:5" x14ac:dyDescent="0.3">
      <c r="A161" s="5" t="s">
        <v>26</v>
      </c>
    </row>
    <row r="162" spans="1:5" x14ac:dyDescent="0.3">
      <c r="A162" s="5" t="s">
        <v>49</v>
      </c>
    </row>
    <row r="163" spans="1:5" x14ac:dyDescent="0.3">
      <c r="A163" s="5" t="s">
        <v>565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43732</v>
      </c>
      <c r="C169" s="24">
        <v>45559</v>
      </c>
      <c r="D169" s="25">
        <v>0.12173771069683238</v>
      </c>
      <c r="E169" s="32">
        <v>4</v>
      </c>
    </row>
    <row r="170" spans="1:5" x14ac:dyDescent="0.3">
      <c r="A170" s="31" t="s">
        <v>37</v>
      </c>
      <c r="B170" s="24">
        <v>43704</v>
      </c>
      <c r="C170" s="24">
        <v>45531</v>
      </c>
      <c r="D170" s="25">
        <v>0.12194785581371195</v>
      </c>
      <c r="E170" s="32">
        <v>4</v>
      </c>
    </row>
    <row r="171" spans="1:5" x14ac:dyDescent="0.3">
      <c r="A171" s="23" t="s">
        <v>38</v>
      </c>
      <c r="B171" s="24">
        <v>43676</v>
      </c>
      <c r="C171" s="24">
        <v>45503</v>
      </c>
      <c r="D171" s="25">
        <v>0.12216682983673051</v>
      </c>
      <c r="E171" s="32">
        <v>4</v>
      </c>
    </row>
    <row r="172" spans="1:5" x14ac:dyDescent="0.3">
      <c r="A172" s="23" t="s">
        <v>39</v>
      </c>
      <c r="B172" s="24">
        <v>43641</v>
      </c>
      <c r="C172" s="24">
        <v>45468</v>
      </c>
      <c r="D172" s="25">
        <v>0.12218112816042428</v>
      </c>
      <c r="E172" s="32">
        <v>4</v>
      </c>
    </row>
    <row r="173" spans="1:5" x14ac:dyDescent="0.3">
      <c r="A173" s="23" t="s">
        <v>40</v>
      </c>
      <c r="B173" s="24">
        <v>43613</v>
      </c>
      <c r="C173" s="24">
        <v>45440</v>
      </c>
      <c r="D173" s="25">
        <v>0.12231414516327695</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675</v>
      </c>
      <c r="D181" s="18" t="s">
        <v>676</v>
      </c>
      <c r="E181" s="17" t="s">
        <v>14</v>
      </c>
    </row>
    <row r="182" spans="1:5" x14ac:dyDescent="0.3">
      <c r="A182" s="19"/>
      <c r="B182" s="20" t="s">
        <v>15</v>
      </c>
      <c r="C182" s="21">
        <v>-0.29482231110535806</v>
      </c>
      <c r="D182" s="21">
        <v>-0.11256770510499226</v>
      </c>
      <c r="E182" s="22"/>
    </row>
    <row r="183" spans="1:5" x14ac:dyDescent="0.3">
      <c r="A183" s="8" t="s">
        <v>16</v>
      </c>
      <c r="B183" s="16" t="s">
        <v>11</v>
      </c>
      <c r="C183" s="17" t="s">
        <v>292</v>
      </c>
      <c r="D183" s="17" t="s">
        <v>654</v>
      </c>
      <c r="E183" s="17" t="s">
        <v>14</v>
      </c>
    </row>
    <row r="184" spans="1:5" x14ac:dyDescent="0.3">
      <c r="A184" s="19"/>
      <c r="B184" s="20" t="s">
        <v>15</v>
      </c>
      <c r="C184" s="21">
        <v>-0.16148590951500919</v>
      </c>
      <c r="D184" s="21">
        <v>-3.1768663048766022E-2</v>
      </c>
      <c r="E184" s="22"/>
    </row>
    <row r="185" spans="1:5" x14ac:dyDescent="0.3">
      <c r="A185" s="8" t="s">
        <v>19</v>
      </c>
      <c r="B185" s="16" t="s">
        <v>11</v>
      </c>
      <c r="C185" s="17" t="s">
        <v>437</v>
      </c>
      <c r="D185" s="17" t="s">
        <v>352</v>
      </c>
      <c r="E185" s="17" t="s">
        <v>14</v>
      </c>
    </row>
    <row r="186" spans="1:5" x14ac:dyDescent="0.3">
      <c r="A186" s="19"/>
      <c r="B186" s="20" t="s">
        <v>15</v>
      </c>
      <c r="C186" s="21">
        <v>-2.4818120177345526E-2</v>
      </c>
      <c r="D186" s="21">
        <v>8.6607838875663035E-4</v>
      </c>
      <c r="E186" s="22"/>
    </row>
    <row r="187" spans="1:5" x14ac:dyDescent="0.3">
      <c r="A187" s="8" t="s">
        <v>22</v>
      </c>
      <c r="B187" s="16" t="s">
        <v>11</v>
      </c>
      <c r="C187" s="17" t="s">
        <v>294</v>
      </c>
      <c r="D187" s="17" t="s">
        <v>295</v>
      </c>
      <c r="E187" s="17" t="s">
        <v>14</v>
      </c>
    </row>
    <row r="188" spans="1:5" x14ac:dyDescent="0.3">
      <c r="A188" s="19"/>
      <c r="B188" s="20" t="s">
        <v>15</v>
      </c>
      <c r="C188" s="21">
        <v>0.1131139022684966</v>
      </c>
      <c r="D188" s="21">
        <v>5.466672843059861E-2</v>
      </c>
      <c r="E188" s="22"/>
    </row>
    <row r="189" spans="1:5" ht="32.4" customHeight="1" x14ac:dyDescent="0.3">
      <c r="A189" s="87" t="s">
        <v>25</v>
      </c>
      <c r="B189" s="87"/>
      <c r="C189" s="87"/>
      <c r="D189" s="87"/>
      <c r="E189" s="87"/>
    </row>
    <row r="190" spans="1:5" x14ac:dyDescent="0.3">
      <c r="A190" s="5" t="s">
        <v>26</v>
      </c>
    </row>
    <row r="191" spans="1:5" x14ac:dyDescent="0.3">
      <c r="A191" s="5" t="s">
        <v>49</v>
      </c>
    </row>
    <row r="192" spans="1:5" x14ac:dyDescent="0.3">
      <c r="A192" s="5" t="s">
        <v>693</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44096</v>
      </c>
      <c r="C198" s="24">
        <v>45559</v>
      </c>
      <c r="D198" s="25">
        <v>5.6896674108790631E-2</v>
      </c>
      <c r="E198" s="32">
        <v>3</v>
      </c>
    </row>
    <row r="199" spans="1:5" x14ac:dyDescent="0.3">
      <c r="A199" s="31" t="s">
        <v>37</v>
      </c>
      <c r="B199" s="24">
        <v>44068</v>
      </c>
      <c r="C199" s="24">
        <v>45531</v>
      </c>
      <c r="D199" s="25">
        <v>5.6976616540385668E-2</v>
      </c>
      <c r="E199" s="32">
        <v>3</v>
      </c>
    </row>
    <row r="200" spans="1:5" x14ac:dyDescent="0.3">
      <c r="A200" s="23" t="s">
        <v>38</v>
      </c>
      <c r="B200" s="24">
        <v>44040</v>
      </c>
      <c r="C200" s="24">
        <v>45503</v>
      </c>
      <c r="D200" s="25">
        <v>5.605955540897048E-2</v>
      </c>
      <c r="E200" s="32">
        <v>3</v>
      </c>
    </row>
    <row r="201" spans="1:5" x14ac:dyDescent="0.3">
      <c r="A201" s="23" t="s">
        <v>39</v>
      </c>
      <c r="B201" s="24">
        <v>44005</v>
      </c>
      <c r="C201" s="24">
        <v>45468</v>
      </c>
      <c r="D201" s="25">
        <v>5.6335852549378514E-2</v>
      </c>
      <c r="E201" s="32">
        <v>3</v>
      </c>
    </row>
    <row r="202" spans="1:5" x14ac:dyDescent="0.3">
      <c r="A202" s="23" t="s">
        <v>40</v>
      </c>
      <c r="B202" s="24">
        <v>43977</v>
      </c>
      <c r="C202" s="24">
        <v>45440</v>
      </c>
      <c r="D202" s="25">
        <v>5.6732721932074598E-2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711</v>
      </c>
      <c r="D210" s="18" t="s">
        <v>712</v>
      </c>
      <c r="E210" s="17" t="s">
        <v>14</v>
      </c>
    </row>
    <row r="211" spans="1:5" x14ac:dyDescent="0.3">
      <c r="A211" s="19"/>
      <c r="B211" s="20" t="s">
        <v>15</v>
      </c>
      <c r="C211" s="21">
        <v>-0.3634728370000766</v>
      </c>
      <c r="D211" s="21">
        <v>-0.11954590068992299</v>
      </c>
      <c r="E211" s="22"/>
    </row>
    <row r="212" spans="1:5" x14ac:dyDescent="0.3">
      <c r="A212" s="8" t="s">
        <v>16</v>
      </c>
      <c r="B212" s="16" t="s">
        <v>11</v>
      </c>
      <c r="C212" s="17" t="s">
        <v>658</v>
      </c>
      <c r="D212" s="17" t="s">
        <v>659</v>
      </c>
      <c r="E212" s="17" t="s">
        <v>14</v>
      </c>
    </row>
    <row r="213" spans="1:5" x14ac:dyDescent="0.3">
      <c r="A213" s="19"/>
      <c r="B213" s="20" t="s">
        <v>15</v>
      </c>
      <c r="C213" s="21">
        <v>-0.14837744740206271</v>
      </c>
      <c r="D213" s="21">
        <v>-4.1141189402876366E-2</v>
      </c>
      <c r="E213" s="22"/>
    </row>
    <row r="214" spans="1:5" x14ac:dyDescent="0.3">
      <c r="A214" s="8" t="s">
        <v>19</v>
      </c>
      <c r="B214" s="16" t="s">
        <v>11</v>
      </c>
      <c r="C214" s="17" t="s">
        <v>334</v>
      </c>
      <c r="D214" s="17" t="s">
        <v>194</v>
      </c>
      <c r="E214" s="17" t="s">
        <v>14</v>
      </c>
    </row>
    <row r="215" spans="1:5" x14ac:dyDescent="0.3">
      <c r="A215" s="19"/>
      <c r="B215" s="20" t="s">
        <v>15</v>
      </c>
      <c r="C215" s="21">
        <v>-6.3102437704694592E-2</v>
      </c>
      <c r="D215" s="21">
        <v>-1.9255336518835042E-2</v>
      </c>
      <c r="E215" s="22"/>
    </row>
    <row r="216" spans="1:5" x14ac:dyDescent="0.3">
      <c r="A216" s="8" t="s">
        <v>22</v>
      </c>
      <c r="B216" s="16" t="s">
        <v>11</v>
      </c>
      <c r="C216" s="17" t="s">
        <v>315</v>
      </c>
      <c r="D216" s="17" t="s">
        <v>439</v>
      </c>
      <c r="E216" s="17" t="s">
        <v>14</v>
      </c>
    </row>
    <row r="217" spans="1:5" x14ac:dyDescent="0.3">
      <c r="A217" s="19"/>
      <c r="B217" s="20" t="s">
        <v>15</v>
      </c>
      <c r="C217" s="21">
        <v>1.9243788752506319E-2</v>
      </c>
      <c r="D217" s="21">
        <v>4.8383756355385721E-3</v>
      </c>
      <c r="E217" s="22"/>
    </row>
    <row r="218" spans="1:5" ht="33" customHeight="1" x14ac:dyDescent="0.3">
      <c r="A218" s="87" t="s">
        <v>25</v>
      </c>
      <c r="B218" s="87"/>
      <c r="C218" s="87"/>
      <c r="D218" s="87"/>
      <c r="E218" s="87"/>
    </row>
    <row r="219" spans="1:5" x14ac:dyDescent="0.3">
      <c r="A219" s="5" t="s">
        <v>26</v>
      </c>
    </row>
    <row r="220" spans="1:5" x14ac:dyDescent="0.3">
      <c r="A220" s="5" t="s">
        <v>660</v>
      </c>
    </row>
    <row r="221" spans="1:5" x14ac:dyDescent="0.3">
      <c r="A221" s="5" t="s">
        <v>737</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43726</v>
      </c>
      <c r="C227" s="24">
        <v>45560</v>
      </c>
      <c r="D227" s="25">
        <v>4.9875730420438733E-2</v>
      </c>
      <c r="E227" s="32">
        <v>2</v>
      </c>
    </row>
    <row r="228" spans="1:5" x14ac:dyDescent="0.3">
      <c r="A228" s="31" t="s">
        <v>37</v>
      </c>
      <c r="B228" s="24">
        <v>43698</v>
      </c>
      <c r="C228" s="24">
        <v>45532</v>
      </c>
      <c r="D228" s="25">
        <v>4.9819601360008466E-2</v>
      </c>
      <c r="E228" s="32">
        <v>2</v>
      </c>
    </row>
    <row r="229" spans="1:5" x14ac:dyDescent="0.3">
      <c r="A229" s="23" t="s">
        <v>38</v>
      </c>
      <c r="B229" s="24">
        <v>43670</v>
      </c>
      <c r="C229" s="24">
        <v>45504</v>
      </c>
      <c r="D229" s="25">
        <v>4.9915151640090548E-2</v>
      </c>
      <c r="E229" s="32">
        <v>2</v>
      </c>
    </row>
    <row r="230" spans="1:5" x14ac:dyDescent="0.3">
      <c r="A230" s="23" t="s">
        <v>39</v>
      </c>
      <c r="B230" s="24">
        <v>43628</v>
      </c>
      <c r="C230" s="24">
        <v>45462</v>
      </c>
      <c r="D230" s="25">
        <v>4.9979134850399065E-2</v>
      </c>
      <c r="E230" s="32">
        <v>2</v>
      </c>
    </row>
    <row r="231" spans="1:5" x14ac:dyDescent="0.3">
      <c r="A231" s="23" t="s">
        <v>40</v>
      </c>
      <c r="B231" s="24">
        <v>43600</v>
      </c>
      <c r="C231" s="24">
        <v>45434</v>
      </c>
      <c r="D231" s="25">
        <v>4.9851700797900723E-2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-0.82311278583503045</v>
      </c>
      <c r="D240" s="21">
        <v>-0.37313662244370038</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361</v>
      </c>
      <c r="E243" s="26" t="s">
        <v>14</v>
      </c>
    </row>
    <row r="244" spans="1:5" x14ac:dyDescent="0.3">
      <c r="A244" s="19"/>
      <c r="B244" s="20" t="s">
        <v>15</v>
      </c>
      <c r="C244" s="21">
        <v>-2.7927415719080306E-2</v>
      </c>
      <c r="D244" s="21">
        <v>7.3964080476178751E-3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3" customHeight="1" x14ac:dyDescent="0.3">
      <c r="A247" s="87" t="s">
        <v>25</v>
      </c>
      <c r="B247" s="87"/>
      <c r="C247" s="87"/>
      <c r="D247" s="87"/>
      <c r="E247" s="87"/>
    </row>
    <row r="248" spans="1:5" x14ac:dyDescent="0.3">
      <c r="A248" s="5" t="s">
        <v>26</v>
      </c>
    </row>
    <row r="249" spans="1:5" x14ac:dyDescent="0.3">
      <c r="A249" s="5" t="s">
        <v>49</v>
      </c>
    </row>
    <row r="250" spans="1:5" x14ac:dyDescent="0.3">
      <c r="A250" s="5" t="s">
        <v>754</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43735</v>
      </c>
      <c r="C256" s="24">
        <v>45562</v>
      </c>
      <c r="D256" s="25">
        <v>0.14390839340652731</v>
      </c>
      <c r="E256" s="32">
        <v>4</v>
      </c>
    </row>
    <row r="257" spans="1:5" x14ac:dyDescent="0.3">
      <c r="A257" s="31" t="s">
        <v>37</v>
      </c>
      <c r="B257" s="24">
        <v>43707</v>
      </c>
      <c r="C257" s="24">
        <v>45534</v>
      </c>
      <c r="D257" s="25">
        <v>0.14395732053669932</v>
      </c>
      <c r="E257" s="32">
        <v>4</v>
      </c>
    </row>
    <row r="258" spans="1:5" x14ac:dyDescent="0.3">
      <c r="A258" s="39" t="s">
        <v>38</v>
      </c>
      <c r="B258" s="24">
        <v>43672</v>
      </c>
      <c r="C258" s="24">
        <v>45499</v>
      </c>
      <c r="D258" s="25">
        <v>0.14430937159623106</v>
      </c>
      <c r="E258" s="32">
        <v>4</v>
      </c>
    </row>
    <row r="259" spans="1:5" x14ac:dyDescent="0.3">
      <c r="A259" s="39" t="s">
        <v>39</v>
      </c>
      <c r="B259" s="24">
        <v>43644</v>
      </c>
      <c r="C259" s="24">
        <v>45471</v>
      </c>
      <c r="D259" s="25">
        <v>0.14449567816213682</v>
      </c>
      <c r="E259" s="32">
        <v>4</v>
      </c>
    </row>
    <row r="260" spans="1:5" x14ac:dyDescent="0.3">
      <c r="A260" s="39" t="s">
        <v>40</v>
      </c>
      <c r="B260" s="24">
        <v>43616</v>
      </c>
      <c r="C260" s="24">
        <v>45443</v>
      </c>
      <c r="D260" s="25">
        <v>0.14460094514425539</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-0.7926588045119658</v>
      </c>
      <c r="D269" s="21">
        <v>-0.27989243471379777</v>
      </c>
      <c r="E269" s="22"/>
    </row>
    <row r="270" spans="1:5" x14ac:dyDescent="0.3">
      <c r="A270" s="8" t="s">
        <v>16</v>
      </c>
      <c r="B270" s="16" t="s">
        <v>11</v>
      </c>
      <c r="C270" s="26" t="s">
        <v>108</v>
      </c>
      <c r="D270" s="26" t="s">
        <v>193</v>
      </c>
      <c r="E270" s="26" t="s">
        <v>14</v>
      </c>
    </row>
    <row r="271" spans="1:5" x14ac:dyDescent="0.3">
      <c r="A271" s="19"/>
      <c r="B271" s="20" t="s">
        <v>15</v>
      </c>
      <c r="C271" s="21">
        <v>-0.32728281718066421</v>
      </c>
      <c r="D271" s="21">
        <v>-4.5344088856358877E-2</v>
      </c>
      <c r="E271" s="22"/>
    </row>
    <row r="272" spans="1:5" x14ac:dyDescent="0.3">
      <c r="A272" s="8" t="s">
        <v>19</v>
      </c>
      <c r="B272" s="16" t="s">
        <v>11</v>
      </c>
      <c r="C272" s="26" t="s">
        <v>699</v>
      </c>
      <c r="D272" s="26" t="s">
        <v>755</v>
      </c>
      <c r="E272" s="26" t="s">
        <v>14</v>
      </c>
    </row>
    <row r="273" spans="1:5" x14ac:dyDescent="0.3">
      <c r="A273" s="19"/>
      <c r="B273" s="20" t="s">
        <v>15</v>
      </c>
      <c r="C273" s="21">
        <v>6.9330306469920666E-2</v>
      </c>
      <c r="D273" s="21">
        <v>7.7774542055751184E-2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4.799999999999997" customHeight="1" x14ac:dyDescent="0.3">
      <c r="A276" s="87" t="s">
        <v>25</v>
      </c>
      <c r="B276" s="87"/>
      <c r="C276" s="87"/>
      <c r="D276" s="87"/>
      <c r="E276" s="87"/>
    </row>
    <row r="277" spans="1:5" x14ac:dyDescent="0.3">
      <c r="A277" s="5" t="s">
        <v>26</v>
      </c>
    </row>
    <row r="278" spans="1:5" x14ac:dyDescent="0.3">
      <c r="A278" s="5" t="s">
        <v>756</v>
      </c>
    </row>
    <row r="279" spans="1:5" x14ac:dyDescent="0.3">
      <c r="A279" s="5" t="s">
        <v>757</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43738</v>
      </c>
      <c r="C285" s="24">
        <v>45565</v>
      </c>
      <c r="D285" s="25">
        <v>0.17456139286204214</v>
      </c>
      <c r="E285" s="32">
        <v>4</v>
      </c>
    </row>
    <row r="286" spans="1:5" x14ac:dyDescent="0.3">
      <c r="A286" s="31" t="s">
        <v>37</v>
      </c>
      <c r="B286" s="24">
        <v>43707</v>
      </c>
      <c r="C286" s="24">
        <v>45534</v>
      </c>
      <c r="D286" s="25">
        <v>0.17428121851497697</v>
      </c>
      <c r="E286" s="32">
        <v>4</v>
      </c>
    </row>
    <row r="287" spans="1:5" x14ac:dyDescent="0.3">
      <c r="A287" s="39" t="s">
        <v>38</v>
      </c>
      <c r="B287" s="24">
        <v>43677</v>
      </c>
      <c r="C287" s="24">
        <v>45504</v>
      </c>
      <c r="D287" s="25">
        <v>0.17359911469833997</v>
      </c>
      <c r="E287" s="32">
        <v>4</v>
      </c>
    </row>
    <row r="288" spans="1:5" x14ac:dyDescent="0.3">
      <c r="A288" s="39" t="s">
        <v>39</v>
      </c>
      <c r="B288" s="24">
        <v>43644</v>
      </c>
      <c r="C288" s="24">
        <v>45471</v>
      </c>
      <c r="D288" s="25">
        <v>0.1724110095510018</v>
      </c>
      <c r="E288" s="32">
        <v>4</v>
      </c>
    </row>
    <row r="289" spans="1:5" x14ac:dyDescent="0.3">
      <c r="A289" s="39" t="s">
        <v>40</v>
      </c>
      <c r="B289" s="24">
        <v>43616</v>
      </c>
      <c r="C289" s="24">
        <v>45443</v>
      </c>
      <c r="D289" s="25">
        <v>0.16921961929795482</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-0.87181231955303862</v>
      </c>
      <c r="D298" s="21">
        <v>-0.32232608187052991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349</v>
      </c>
      <c r="E301" s="26" t="s">
        <v>14</v>
      </c>
    </row>
    <row r="302" spans="1:5" x14ac:dyDescent="0.3">
      <c r="A302" s="19"/>
      <c r="B302" s="20" t="s">
        <v>15</v>
      </c>
      <c r="C302" s="21">
        <v>1.1557520995003845E-2</v>
      </c>
      <c r="D302" s="21">
        <v>2.1106768443553303E-2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87" t="s">
        <v>25</v>
      </c>
      <c r="B305" s="87"/>
      <c r="C305" s="87"/>
      <c r="D305" s="87"/>
      <c r="E305" s="87"/>
    </row>
    <row r="306" spans="1:5" x14ac:dyDescent="0.3">
      <c r="A306" s="5" t="s">
        <v>26</v>
      </c>
    </row>
    <row r="307" spans="1:5" x14ac:dyDescent="0.3">
      <c r="A307" s="5" t="s">
        <v>85</v>
      </c>
    </row>
    <row r="308" spans="1:5" x14ac:dyDescent="0.3">
      <c r="A308" s="5" t="s">
        <v>555</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43738</v>
      </c>
      <c r="C314" s="24">
        <v>45565</v>
      </c>
      <c r="D314" s="25">
        <v>0.20833634164841172</v>
      </c>
      <c r="E314" s="32">
        <v>5</v>
      </c>
    </row>
    <row r="315" spans="1:5" x14ac:dyDescent="0.3">
      <c r="A315" s="31" t="s">
        <v>37</v>
      </c>
      <c r="B315" s="24">
        <v>43707</v>
      </c>
      <c r="C315" s="24">
        <v>45534</v>
      </c>
      <c r="D315" s="25">
        <v>0.20721350875342404</v>
      </c>
      <c r="E315" s="32">
        <v>5</v>
      </c>
    </row>
    <row r="316" spans="1:5" x14ac:dyDescent="0.3">
      <c r="A316" s="39" t="s">
        <v>38</v>
      </c>
      <c r="B316" s="24">
        <v>43677</v>
      </c>
      <c r="C316" s="24">
        <v>45504</v>
      </c>
      <c r="D316" s="25">
        <v>0.20755881963044195</v>
      </c>
      <c r="E316" s="32">
        <v>5</v>
      </c>
    </row>
    <row r="317" spans="1:5" x14ac:dyDescent="0.3">
      <c r="A317" s="39" t="s">
        <v>39</v>
      </c>
      <c r="B317" s="24">
        <v>43644</v>
      </c>
      <c r="C317" s="24">
        <v>45471</v>
      </c>
      <c r="D317" s="25">
        <v>0.20692653001399305</v>
      </c>
      <c r="E317" s="32">
        <v>5</v>
      </c>
    </row>
    <row r="318" spans="1:5" x14ac:dyDescent="0.3">
      <c r="A318" s="39" t="s">
        <v>40</v>
      </c>
      <c r="B318" s="24">
        <v>43616</v>
      </c>
      <c r="C318" s="24">
        <v>45443</v>
      </c>
      <c r="D318" s="25">
        <v>0.20648710083931671</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-0.25721758864388278</v>
      </c>
      <c r="D327" s="21">
        <v>-8.8114374053097744E-2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355</v>
      </c>
      <c r="D330" s="26" t="s">
        <v>229</v>
      </c>
      <c r="E330" s="26" t="s">
        <v>14</v>
      </c>
    </row>
    <row r="331" spans="1:5" x14ac:dyDescent="0.3">
      <c r="A331" s="19"/>
      <c r="B331" s="20" t="s">
        <v>15</v>
      </c>
      <c r="C331" s="21">
        <v>3.8871650211569353E-4</v>
      </c>
      <c r="D331" s="21">
        <v>5.0460619395713557E-3</v>
      </c>
      <c r="E331" s="22"/>
    </row>
    <row r="332" spans="1:5" x14ac:dyDescent="0.3">
      <c r="A332" s="8" t="s">
        <v>22</v>
      </c>
      <c r="B332" s="16" t="s">
        <v>11</v>
      </c>
      <c r="C332" s="26" t="s">
        <v>136</v>
      </c>
      <c r="D332" s="26" t="s">
        <v>137</v>
      </c>
      <c r="E332" s="26" t="s">
        <v>14</v>
      </c>
    </row>
    <row r="333" spans="1:5" x14ac:dyDescent="0.3">
      <c r="A333" s="19"/>
      <c r="B333" s="20" t="s">
        <v>15</v>
      </c>
      <c r="C333" s="21">
        <v>6.0768910808723042E-2</v>
      </c>
      <c r="D333" s="21">
        <v>3.2275509174063854E-2</v>
      </c>
      <c r="E333" s="22"/>
    </row>
    <row r="334" spans="1:5" ht="33" customHeight="1" x14ac:dyDescent="0.3">
      <c r="A334" s="87" t="s">
        <v>25</v>
      </c>
      <c r="B334" s="87"/>
      <c r="C334" s="87"/>
      <c r="D334" s="87"/>
      <c r="E334" s="87"/>
    </row>
    <row r="335" spans="1:5" x14ac:dyDescent="0.3">
      <c r="A335" s="5" t="s">
        <v>26</v>
      </c>
    </row>
    <row r="336" spans="1:5" x14ac:dyDescent="0.3">
      <c r="A336" s="5" t="s">
        <v>138</v>
      </c>
    </row>
    <row r="337" spans="1:5" x14ac:dyDescent="0.3">
      <c r="A337" s="5" t="s">
        <v>462</v>
      </c>
    </row>
    <row r="338" spans="1:5" x14ac:dyDescent="0.3">
      <c r="A338" s="5" t="s">
        <v>140</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43735</v>
      </c>
      <c r="C343" s="24">
        <v>45562</v>
      </c>
      <c r="D343" s="25">
        <v>2.6431722556456583E-2</v>
      </c>
      <c r="E343" s="32">
        <v>2</v>
      </c>
    </row>
    <row r="344" spans="1:5" x14ac:dyDescent="0.3">
      <c r="A344" s="31" t="s">
        <v>37</v>
      </c>
      <c r="B344" s="24">
        <v>43707</v>
      </c>
      <c r="C344" s="24">
        <v>45534</v>
      </c>
      <c r="D344" s="25">
        <v>2.6446233315558551E-2</v>
      </c>
      <c r="E344" s="32">
        <v>2</v>
      </c>
    </row>
    <row r="345" spans="1:5" x14ac:dyDescent="0.3">
      <c r="A345" s="39" t="s">
        <v>38</v>
      </c>
      <c r="B345" s="24">
        <v>43672</v>
      </c>
      <c r="C345" s="24">
        <v>45499</v>
      </c>
      <c r="D345" s="25">
        <v>2.6432861401883334E-2</v>
      </c>
      <c r="E345" s="32">
        <v>2</v>
      </c>
    </row>
    <row r="346" spans="1:5" x14ac:dyDescent="0.3">
      <c r="A346" s="39" t="s">
        <v>39</v>
      </c>
      <c r="B346" s="24">
        <v>43644</v>
      </c>
      <c r="C346" s="24">
        <v>45471</v>
      </c>
      <c r="D346" s="25">
        <v>2.6448958354685938E-2</v>
      </c>
      <c r="E346" s="32">
        <v>2</v>
      </c>
    </row>
    <row r="347" spans="1:5" x14ac:dyDescent="0.3">
      <c r="A347" s="39" t="s">
        <v>40</v>
      </c>
      <c r="B347" s="24">
        <v>43616</v>
      </c>
      <c r="C347" s="24">
        <v>45443</v>
      </c>
      <c r="D347" s="25">
        <v>2.6467615012579229E-2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-0.51164961788784002</v>
      </c>
      <c r="D356" s="21">
        <v>-0.17692637461592098</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486</v>
      </c>
      <c r="D359" s="26" t="s">
        <v>758</v>
      </c>
      <c r="E359" s="26" t="s">
        <v>14</v>
      </c>
    </row>
    <row r="360" spans="1:5" x14ac:dyDescent="0.3">
      <c r="A360" s="19"/>
      <c r="B360" s="20" t="s">
        <v>15</v>
      </c>
      <c r="C360" s="21">
        <v>6.8070410228858513E-2</v>
      </c>
      <c r="D360" s="21">
        <v>9.0589072646380941E-2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6" customHeight="1" x14ac:dyDescent="0.3">
      <c r="A363" s="87" t="s">
        <v>25</v>
      </c>
      <c r="B363" s="87"/>
      <c r="C363" s="87"/>
      <c r="D363" s="87"/>
      <c r="E363" s="87"/>
    </row>
    <row r="364" spans="1:5" x14ac:dyDescent="0.3">
      <c r="A364" s="5" t="s">
        <v>26</v>
      </c>
    </row>
    <row r="365" spans="1:5" x14ac:dyDescent="0.3">
      <c r="A365" s="5" t="s">
        <v>85</v>
      </c>
    </row>
    <row r="366" spans="1:5" x14ac:dyDescent="0.3">
      <c r="A366" s="5" t="s">
        <v>757</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45565</v>
      </c>
      <c r="D372" s="25">
        <v>0.16036759165524209</v>
      </c>
      <c r="E372" s="32">
        <v>4</v>
      </c>
    </row>
    <row r="373" spans="1:5" x14ac:dyDescent="0.3">
      <c r="A373" s="31" t="s">
        <v>37</v>
      </c>
      <c r="B373" s="24">
        <v>43910</v>
      </c>
      <c r="C373" s="24">
        <v>45534</v>
      </c>
      <c r="D373" s="25">
        <v>0.16062986929641496</v>
      </c>
      <c r="E373" s="32">
        <v>4</v>
      </c>
    </row>
    <row r="374" spans="1:5" x14ac:dyDescent="0.3">
      <c r="A374" s="39" t="s">
        <v>38</v>
      </c>
      <c r="B374" s="24">
        <v>43910</v>
      </c>
      <c r="C374" s="24">
        <v>45504</v>
      </c>
      <c r="D374" s="25">
        <v>0.15978080338836945</v>
      </c>
      <c r="E374" s="32">
        <v>4</v>
      </c>
    </row>
    <row r="375" spans="1:5" x14ac:dyDescent="0.3">
      <c r="A375" s="39" t="s">
        <v>39</v>
      </c>
      <c r="B375" s="24">
        <v>43910</v>
      </c>
      <c r="C375" s="24">
        <v>45471</v>
      </c>
      <c r="D375" s="25">
        <v>0.15996404624575108</v>
      </c>
      <c r="E375" s="32">
        <v>4</v>
      </c>
    </row>
    <row r="376" spans="1:5" x14ac:dyDescent="0.3">
      <c r="A376" s="39" t="s">
        <v>40</v>
      </c>
      <c r="B376" s="24">
        <v>43910</v>
      </c>
      <c r="C376" s="24">
        <v>45443</v>
      </c>
      <c r="D376" s="25">
        <v>0.16114739892203389</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142</v>
      </c>
      <c r="E384" s="26" t="s">
        <v>14</v>
      </c>
    </row>
    <row r="385" spans="1:5" x14ac:dyDescent="0.3">
      <c r="A385" s="19"/>
      <c r="B385" s="20" t="s">
        <v>15</v>
      </c>
      <c r="C385" s="21">
        <v>-0.6288166150328911</v>
      </c>
      <c r="D385" s="21">
        <v>-0.24198677910418143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508</v>
      </c>
      <c r="E388" s="26" t="s">
        <v>14</v>
      </c>
    </row>
    <row r="389" spans="1:5" x14ac:dyDescent="0.3">
      <c r="A389" s="19"/>
      <c r="B389" s="20" t="s">
        <v>15</v>
      </c>
      <c r="C389" s="21">
        <v>-3.0463421916990252E-2</v>
      </c>
      <c r="D389" s="21">
        <v>8.3661069081222283E-3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3" customHeight="1" x14ac:dyDescent="0.3">
      <c r="A392" s="87" t="s">
        <v>25</v>
      </c>
      <c r="B392" s="87"/>
      <c r="C392" s="87"/>
      <c r="D392" s="87"/>
      <c r="E392" s="87"/>
    </row>
    <row r="393" spans="1:5" x14ac:dyDescent="0.3">
      <c r="A393" s="5" t="s">
        <v>26</v>
      </c>
    </row>
    <row r="394" spans="1:5" x14ac:dyDescent="0.3">
      <c r="A394" s="5" t="s">
        <v>49</v>
      </c>
    </row>
    <row r="395" spans="1:5" x14ac:dyDescent="0.3">
      <c r="A395" s="5" t="s">
        <v>363</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43735</v>
      </c>
      <c r="C401" s="24">
        <v>45562</v>
      </c>
      <c r="D401" s="25">
        <v>8.1624863339986697E-2</v>
      </c>
      <c r="E401" s="32">
        <v>3</v>
      </c>
    </row>
    <row r="402" spans="1:5" x14ac:dyDescent="0.3">
      <c r="A402" s="31" t="s">
        <v>37</v>
      </c>
      <c r="B402" s="24">
        <v>43707</v>
      </c>
      <c r="C402" s="24">
        <v>45534</v>
      </c>
      <c r="D402" s="25">
        <v>8.1759956381541238E-2</v>
      </c>
      <c r="E402" s="32">
        <v>3</v>
      </c>
    </row>
    <row r="403" spans="1:5" x14ac:dyDescent="0.3">
      <c r="A403" s="39" t="s">
        <v>38</v>
      </c>
      <c r="B403" s="24">
        <v>43672</v>
      </c>
      <c r="C403" s="24">
        <v>45499</v>
      </c>
      <c r="D403" s="25">
        <v>8.2052553867253838E-2</v>
      </c>
      <c r="E403" s="32">
        <v>3</v>
      </c>
    </row>
    <row r="404" spans="1:5" x14ac:dyDescent="0.3">
      <c r="A404" s="39" t="s">
        <v>39</v>
      </c>
      <c r="B404" s="24">
        <v>43644</v>
      </c>
      <c r="C404" s="24">
        <v>45471</v>
      </c>
      <c r="D404" s="25">
        <v>8.2060375126816507E-2</v>
      </c>
      <c r="E404" s="32">
        <v>3</v>
      </c>
    </row>
    <row r="405" spans="1:5" x14ac:dyDescent="0.3">
      <c r="A405" s="39" t="s">
        <v>40</v>
      </c>
      <c r="B405" s="24">
        <v>43616</v>
      </c>
      <c r="C405" s="24">
        <v>45443</v>
      </c>
      <c r="D405" s="25">
        <v>8.2075040730984483E-2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-0.76498408908040905</v>
      </c>
      <c r="D414" s="21">
        <v>-0.35452470829109906</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759</v>
      </c>
      <c r="E417" s="26" t="s">
        <v>14</v>
      </c>
    </row>
    <row r="418" spans="1:5" x14ac:dyDescent="0.3">
      <c r="A418" s="19"/>
      <c r="B418" s="20" t="s">
        <v>15</v>
      </c>
      <c r="C418" s="21">
        <v>2.8613896613776113E-3</v>
      </c>
      <c r="D418" s="21">
        <v>2.621411339646218E-2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799999999999997" customHeight="1" x14ac:dyDescent="0.3">
      <c r="A421" s="87" t="s">
        <v>25</v>
      </c>
      <c r="B421" s="87"/>
      <c r="C421" s="87"/>
      <c r="D421" s="87"/>
      <c r="E421" s="87"/>
    </row>
    <row r="422" spans="1:5" x14ac:dyDescent="0.3">
      <c r="A422" s="5" t="s">
        <v>26</v>
      </c>
    </row>
    <row r="423" spans="1:5" x14ac:dyDescent="0.3">
      <c r="A423" s="5" t="s">
        <v>49</v>
      </c>
    </row>
    <row r="424" spans="1:5" x14ac:dyDescent="0.3">
      <c r="A424" s="5" t="s">
        <v>735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43732</v>
      </c>
      <c r="C430" s="24">
        <v>45559</v>
      </c>
      <c r="D430" s="25">
        <v>0.14818556888188852</v>
      </c>
      <c r="E430" s="32">
        <v>4</v>
      </c>
    </row>
    <row r="431" spans="1:5" x14ac:dyDescent="0.3">
      <c r="A431" s="31" t="s">
        <v>37</v>
      </c>
      <c r="B431" s="24">
        <v>43704</v>
      </c>
      <c r="C431" s="24">
        <v>45531</v>
      </c>
      <c r="D431" s="25">
        <v>0.14826012798419044</v>
      </c>
      <c r="E431" s="32">
        <v>4</v>
      </c>
    </row>
    <row r="432" spans="1:5" x14ac:dyDescent="0.3">
      <c r="A432" s="39" t="s">
        <v>38</v>
      </c>
      <c r="B432" s="24">
        <v>43676</v>
      </c>
      <c r="C432" s="24">
        <v>45503</v>
      </c>
      <c r="D432" s="25">
        <v>0.14818488151246126</v>
      </c>
      <c r="E432" s="32">
        <v>4</v>
      </c>
    </row>
    <row r="433" spans="1:5" x14ac:dyDescent="0.3">
      <c r="A433" s="39" t="s">
        <v>39</v>
      </c>
      <c r="B433" s="24">
        <v>43641</v>
      </c>
      <c r="C433" s="24">
        <v>45468</v>
      </c>
      <c r="D433" s="25">
        <v>0.14813637954240297</v>
      </c>
      <c r="E433" s="32">
        <v>4</v>
      </c>
    </row>
    <row r="434" spans="1:5" x14ac:dyDescent="0.3">
      <c r="A434" s="39" t="s">
        <v>40</v>
      </c>
      <c r="B434" s="24">
        <v>43613</v>
      </c>
      <c r="C434" s="24">
        <v>45440</v>
      </c>
      <c r="D434" s="25">
        <v>0.14818726062838478</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-0.74750042765968749</v>
      </c>
      <c r="D443" s="21">
        <v>-0.3378744438970176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682</v>
      </c>
      <c r="E446" s="26" t="s">
        <v>14</v>
      </c>
    </row>
    <row r="447" spans="1:5" x14ac:dyDescent="0.3">
      <c r="A447" s="19"/>
      <c r="B447" s="20" t="s">
        <v>15</v>
      </c>
      <c r="C447" s="21">
        <v>8.524150332673841E-3</v>
      </c>
      <c r="D447" s="21">
        <v>2.8995300634451215E-2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3.6" customHeight="1" x14ac:dyDescent="0.3">
      <c r="A450" s="87" t="s">
        <v>25</v>
      </c>
      <c r="B450" s="87"/>
      <c r="C450" s="87"/>
      <c r="D450" s="87"/>
      <c r="E450" s="87"/>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43732</v>
      </c>
      <c r="C459" s="24">
        <v>45559</v>
      </c>
      <c r="D459" s="25">
        <v>0.14108426545568822</v>
      </c>
      <c r="E459" s="32">
        <v>4</v>
      </c>
    </row>
    <row r="460" spans="1:5" x14ac:dyDescent="0.3">
      <c r="A460" s="31" t="s">
        <v>37</v>
      </c>
      <c r="B460" s="24">
        <v>43704</v>
      </c>
      <c r="C460" s="24">
        <v>45531</v>
      </c>
      <c r="D460" s="25">
        <v>0.1412417484598687</v>
      </c>
      <c r="E460" s="32">
        <v>4</v>
      </c>
    </row>
    <row r="461" spans="1:5" x14ac:dyDescent="0.3">
      <c r="A461" s="39" t="s">
        <v>38</v>
      </c>
      <c r="B461" s="24">
        <v>43676</v>
      </c>
      <c r="C461" s="24">
        <v>45503</v>
      </c>
      <c r="D461" s="25">
        <v>0.1411133741000416</v>
      </c>
      <c r="E461" s="32">
        <v>4</v>
      </c>
    </row>
    <row r="462" spans="1:5" x14ac:dyDescent="0.3">
      <c r="A462" s="39" t="s">
        <v>39</v>
      </c>
      <c r="B462" s="24">
        <v>43641</v>
      </c>
      <c r="C462" s="24">
        <v>45468</v>
      </c>
      <c r="D462" s="25">
        <v>0.14110013885398834</v>
      </c>
      <c r="E462" s="32">
        <v>4</v>
      </c>
    </row>
    <row r="463" spans="1:5" x14ac:dyDescent="0.3">
      <c r="A463" s="39" t="s">
        <v>40</v>
      </c>
      <c r="B463" s="24">
        <v>43613</v>
      </c>
      <c r="C463" s="24">
        <v>45440</v>
      </c>
      <c r="D463" s="25">
        <v>0.14107514769173982</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-0.51383668629156198</v>
      </c>
      <c r="D472" s="21">
        <v>-0.24252767147458199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472</v>
      </c>
      <c r="E475" s="26" t="s">
        <v>14</v>
      </c>
    </row>
    <row r="476" spans="1:5" x14ac:dyDescent="0.3">
      <c r="A476" s="19"/>
      <c r="B476" s="20" t="s">
        <v>15</v>
      </c>
      <c r="C476" s="21">
        <v>-6.9963279913071941E-2</v>
      </c>
      <c r="D476" s="21">
        <v>-1.5202119750417964E-2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5.4" customHeight="1" x14ac:dyDescent="0.3">
      <c r="A479" s="87" t="s">
        <v>25</v>
      </c>
      <c r="B479" s="87"/>
      <c r="C479" s="87"/>
      <c r="D479" s="87"/>
      <c r="E479" s="87"/>
    </row>
    <row r="480" spans="1:5" x14ac:dyDescent="0.3">
      <c r="A480" s="5" t="s">
        <v>26</v>
      </c>
    </row>
    <row r="481" spans="1:5" x14ac:dyDescent="0.3">
      <c r="A481" s="5" t="s">
        <v>138</v>
      </c>
    </row>
    <row r="482" spans="1:5" x14ac:dyDescent="0.3">
      <c r="A482" s="5" t="s">
        <v>760</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43718</v>
      </c>
      <c r="C488" s="24">
        <v>45552</v>
      </c>
      <c r="D488" s="25">
        <v>7.8630967916358263E-2</v>
      </c>
      <c r="E488" s="32">
        <v>3</v>
      </c>
    </row>
    <row r="489" spans="1:5" x14ac:dyDescent="0.3">
      <c r="A489" s="31" t="s">
        <v>37</v>
      </c>
      <c r="B489" s="24">
        <v>43690</v>
      </c>
      <c r="C489" s="24">
        <v>45524</v>
      </c>
      <c r="D489" s="25">
        <v>7.8806168773508711E-2</v>
      </c>
      <c r="E489" s="32">
        <v>3</v>
      </c>
    </row>
    <row r="490" spans="1:5" x14ac:dyDescent="0.3">
      <c r="A490" s="39" t="s">
        <v>38</v>
      </c>
      <c r="B490" s="24">
        <v>43662</v>
      </c>
      <c r="C490" s="24">
        <v>45496</v>
      </c>
      <c r="D490" s="25">
        <v>7.8698630454521204E-2</v>
      </c>
      <c r="E490" s="32">
        <v>3</v>
      </c>
    </row>
    <row r="491" spans="1:5" x14ac:dyDescent="0.3">
      <c r="A491" s="39" t="s">
        <v>39</v>
      </c>
      <c r="B491" s="24">
        <v>43634</v>
      </c>
      <c r="C491" s="24">
        <v>45468</v>
      </c>
      <c r="D491" s="25">
        <v>7.8720168978817021E-2</v>
      </c>
      <c r="E491" s="32">
        <v>3</v>
      </c>
    </row>
    <row r="492" spans="1:5" x14ac:dyDescent="0.3">
      <c r="A492" s="39" t="s">
        <v>40</v>
      </c>
      <c r="B492" s="24">
        <v>43606</v>
      </c>
      <c r="C492" s="24">
        <v>45440</v>
      </c>
      <c r="D492" s="25">
        <v>7.9050677139531497E-2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-0.67579295217841762</v>
      </c>
      <c r="D501" s="21">
        <v>-0.21663800352962048</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6"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43725</v>
      </c>
      <c r="C517" s="24">
        <v>45559</v>
      </c>
      <c r="D517" s="25">
        <v>0.1024820042007915</v>
      </c>
      <c r="E517" s="32">
        <v>3</v>
      </c>
    </row>
    <row r="518" spans="1:5" x14ac:dyDescent="0.3">
      <c r="A518" s="31" t="s">
        <v>37</v>
      </c>
      <c r="B518" s="24">
        <v>43697</v>
      </c>
      <c r="C518" s="24">
        <v>45531</v>
      </c>
      <c r="D518" s="25">
        <v>0.1027355222957668</v>
      </c>
      <c r="E518" s="32">
        <v>3</v>
      </c>
    </row>
    <row r="519" spans="1:5" x14ac:dyDescent="0.3">
      <c r="A519" s="39" t="s">
        <v>38</v>
      </c>
      <c r="B519" s="24">
        <v>43669</v>
      </c>
      <c r="C519" s="24">
        <v>45503</v>
      </c>
      <c r="D519" s="25">
        <v>0.10303022586556226</v>
      </c>
      <c r="E519" s="32">
        <v>3</v>
      </c>
    </row>
    <row r="520" spans="1:5" x14ac:dyDescent="0.3">
      <c r="A520" s="39" t="s">
        <v>39</v>
      </c>
      <c r="B520" s="24">
        <v>43627</v>
      </c>
      <c r="C520" s="24">
        <v>45461</v>
      </c>
      <c r="D520" s="25">
        <v>0.10308977301222977</v>
      </c>
      <c r="E520" s="32">
        <v>3</v>
      </c>
    </row>
    <row r="521" spans="1:5" x14ac:dyDescent="0.3">
      <c r="A521" s="39" t="s">
        <v>40</v>
      </c>
      <c r="B521" s="24">
        <v>43599</v>
      </c>
      <c r="C521" s="24">
        <v>45433</v>
      </c>
      <c r="D521" s="25">
        <v>0.10317965464285267</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-0.69477155311030758</v>
      </c>
      <c r="D530" s="21">
        <v>-0.33450112042427693</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472</v>
      </c>
      <c r="D533" s="26" t="s">
        <v>492</v>
      </c>
      <c r="E533" s="26" t="s">
        <v>14</v>
      </c>
    </row>
    <row r="534" spans="1:5" x14ac:dyDescent="0.3">
      <c r="A534" s="19"/>
      <c r="B534" s="20" t="s">
        <v>15</v>
      </c>
      <c r="C534" s="21">
        <v>-3.0002825457370763E-2</v>
      </c>
      <c r="D534" s="21">
        <v>2.6834223886011976E-3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87" t="s">
        <v>25</v>
      </c>
      <c r="B537" s="87"/>
      <c r="C537" s="87"/>
      <c r="D537" s="87"/>
      <c r="E537" s="87"/>
    </row>
    <row r="538" spans="1:5" x14ac:dyDescent="0.3">
      <c r="A538" s="5" t="s">
        <v>26</v>
      </c>
    </row>
    <row r="539" spans="1:5" x14ac:dyDescent="0.3">
      <c r="A539" s="5" t="s">
        <v>138</v>
      </c>
    </row>
    <row r="540" spans="1:5" x14ac:dyDescent="0.3">
      <c r="A540" s="5" t="s">
        <v>493</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43732</v>
      </c>
      <c r="C546" s="24">
        <v>45559</v>
      </c>
      <c r="D546" s="25">
        <v>9.8237379088401189E-2</v>
      </c>
      <c r="E546" s="32">
        <v>3</v>
      </c>
    </row>
    <row r="547" spans="1:5" x14ac:dyDescent="0.3">
      <c r="A547" s="31" t="s">
        <v>37</v>
      </c>
      <c r="B547" s="24">
        <v>43704</v>
      </c>
      <c r="C547" s="24">
        <v>45531</v>
      </c>
      <c r="D547" s="25">
        <v>9.8330601892455238E-2</v>
      </c>
      <c r="E547" s="32">
        <v>3</v>
      </c>
    </row>
    <row r="548" spans="1:5" x14ac:dyDescent="0.3">
      <c r="A548" s="39" t="s">
        <v>38</v>
      </c>
      <c r="B548" s="24">
        <v>43676</v>
      </c>
      <c r="C548" s="24">
        <v>45503</v>
      </c>
      <c r="D548" s="25">
        <v>9.8428833751907543E-2</v>
      </c>
      <c r="E548" s="32">
        <v>3</v>
      </c>
    </row>
    <row r="549" spans="1:5" x14ac:dyDescent="0.3">
      <c r="A549" s="39" t="s">
        <v>39</v>
      </c>
      <c r="B549" s="24">
        <v>43641</v>
      </c>
      <c r="C549" s="24">
        <v>45468</v>
      </c>
      <c r="D549" s="25">
        <v>9.8445128551058206E-2</v>
      </c>
      <c r="E549" s="32">
        <v>3</v>
      </c>
    </row>
    <row r="550" spans="1:5" x14ac:dyDescent="0.3">
      <c r="A550" s="39" t="s">
        <v>40</v>
      </c>
      <c r="B550" s="24">
        <v>43613</v>
      </c>
      <c r="C550" s="24">
        <v>45440</v>
      </c>
      <c r="D550" s="25">
        <v>9.849270646298082E-2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649</v>
      </c>
      <c r="D558" s="18" t="s">
        <v>591</v>
      </c>
      <c r="E558" s="17" t="s">
        <v>14</v>
      </c>
    </row>
    <row r="559" spans="1:5" x14ac:dyDescent="0.3">
      <c r="A559" s="19"/>
      <c r="B559" s="20" t="s">
        <v>15</v>
      </c>
      <c r="C559" s="21">
        <v>-0.71388828655162562</v>
      </c>
      <c r="D559" s="21">
        <v>-0.3064540620175209</v>
      </c>
      <c r="E559" s="22"/>
    </row>
    <row r="560" spans="1:5" x14ac:dyDescent="0.3">
      <c r="A560" s="8" t="s">
        <v>16</v>
      </c>
      <c r="B560" s="16" t="s">
        <v>11</v>
      </c>
      <c r="C560" s="17" t="s">
        <v>212</v>
      </c>
      <c r="D560" s="17" t="s">
        <v>67</v>
      </c>
      <c r="E560" s="17" t="s">
        <v>14</v>
      </c>
    </row>
    <row r="561" spans="1:5" x14ac:dyDescent="0.3">
      <c r="A561" s="19"/>
      <c r="B561" s="20" t="s">
        <v>15</v>
      </c>
      <c r="C561" s="21">
        <v>-0.26271415852244484</v>
      </c>
      <c r="D561" s="21">
        <v>-9.3293505898621731E-2</v>
      </c>
      <c r="E561" s="22"/>
    </row>
    <row r="562" spans="1:5" x14ac:dyDescent="0.3">
      <c r="A562" s="8" t="s">
        <v>19</v>
      </c>
      <c r="B562" s="16" t="s">
        <v>11</v>
      </c>
      <c r="C562" s="17" t="s">
        <v>68</v>
      </c>
      <c r="D562" s="17" t="s">
        <v>223</v>
      </c>
      <c r="E562" s="17" t="s">
        <v>14</v>
      </c>
    </row>
    <row r="563" spans="1:5" x14ac:dyDescent="0.3">
      <c r="A563" s="19"/>
      <c r="B563" s="20" t="s">
        <v>15</v>
      </c>
      <c r="C563" s="21">
        <v>-5.1917009868154174E-2</v>
      </c>
      <c r="D563" s="21">
        <v>-7.4257706100389065E-4</v>
      </c>
      <c r="E563" s="22"/>
    </row>
    <row r="564" spans="1:5" x14ac:dyDescent="0.3">
      <c r="A564" s="8" t="s">
        <v>22</v>
      </c>
      <c r="B564" s="16" t="s">
        <v>11</v>
      </c>
      <c r="C564" s="17" t="s">
        <v>215</v>
      </c>
      <c r="D564" s="17" t="s">
        <v>381</v>
      </c>
      <c r="E564" s="17" t="s">
        <v>14</v>
      </c>
    </row>
    <row r="565" spans="1:5" x14ac:dyDescent="0.3">
      <c r="A565" s="19"/>
      <c r="B565" s="20" t="s">
        <v>15</v>
      </c>
      <c r="C565" s="21">
        <v>0.33839617486338791</v>
      </c>
      <c r="D565" s="21">
        <v>9.7158471247186462E-2</v>
      </c>
      <c r="E565" s="22"/>
    </row>
    <row r="566" spans="1:5" ht="33.6" customHeight="1" x14ac:dyDescent="0.3">
      <c r="A566" s="87" t="s">
        <v>25</v>
      </c>
      <c r="B566" s="87"/>
      <c r="C566" s="87"/>
      <c r="D566" s="87"/>
      <c r="E566" s="87"/>
    </row>
    <row r="567" spans="1:5" x14ac:dyDescent="0.3">
      <c r="A567" s="5" t="s">
        <v>26</v>
      </c>
    </row>
    <row r="568" spans="1:5" x14ac:dyDescent="0.3">
      <c r="A568" s="5" t="s">
        <v>49</v>
      </c>
    </row>
    <row r="569" spans="1:5" x14ac:dyDescent="0.3">
      <c r="A569" s="5" t="s">
        <v>522</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43732</v>
      </c>
      <c r="C575" s="24">
        <v>45559</v>
      </c>
      <c r="D575" s="25">
        <v>0.11851861813908147</v>
      </c>
      <c r="E575" s="32">
        <v>3</v>
      </c>
    </row>
    <row r="576" spans="1:5" x14ac:dyDescent="0.3">
      <c r="A576" s="31" t="s">
        <v>37</v>
      </c>
      <c r="B576" s="24">
        <v>43704</v>
      </c>
      <c r="C576" s="24">
        <v>45531</v>
      </c>
      <c r="D576" s="25">
        <v>0.1187881160625687</v>
      </c>
      <c r="E576" s="32">
        <v>3</v>
      </c>
    </row>
    <row r="577" spans="1:5" x14ac:dyDescent="0.3">
      <c r="A577" s="23" t="s">
        <v>38</v>
      </c>
      <c r="B577" s="24">
        <v>43676</v>
      </c>
      <c r="C577" s="24">
        <v>45503</v>
      </c>
      <c r="D577" s="25">
        <v>0.11889043161267723</v>
      </c>
      <c r="E577" s="32">
        <v>3</v>
      </c>
    </row>
    <row r="578" spans="1:5" x14ac:dyDescent="0.3">
      <c r="A578" s="23" t="s">
        <v>39</v>
      </c>
      <c r="B578" s="24">
        <v>43641</v>
      </c>
      <c r="C578" s="24">
        <v>45468</v>
      </c>
      <c r="D578" s="25">
        <v>0.11888930018116071</v>
      </c>
      <c r="E578" s="32">
        <v>3</v>
      </c>
    </row>
    <row r="579" spans="1:5" x14ac:dyDescent="0.3">
      <c r="A579" s="23" t="s">
        <v>40</v>
      </c>
      <c r="B579" s="24">
        <v>43613</v>
      </c>
      <c r="C579" s="24">
        <v>45440</v>
      </c>
      <c r="D579" s="25">
        <v>0.11899984927622918</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761</v>
      </c>
      <c r="D587" s="18" t="s">
        <v>592</v>
      </c>
      <c r="E587" s="17" t="s">
        <v>14</v>
      </c>
    </row>
    <row r="588" spans="1:5" x14ac:dyDescent="0.3">
      <c r="A588" s="19"/>
      <c r="B588" s="20" t="s">
        <v>15</v>
      </c>
      <c r="C588" s="21">
        <v>-0.67972587716507427</v>
      </c>
      <c r="D588" s="21">
        <v>-0.27773839762865471</v>
      </c>
      <c r="E588" s="22"/>
    </row>
    <row r="589" spans="1:5" x14ac:dyDescent="0.3">
      <c r="A589" s="8" t="s">
        <v>16</v>
      </c>
      <c r="B589" s="16" t="s">
        <v>11</v>
      </c>
      <c r="C589" s="17" t="s">
        <v>220</v>
      </c>
      <c r="D589" s="17" t="s">
        <v>221</v>
      </c>
      <c r="E589" s="17" t="s">
        <v>14</v>
      </c>
    </row>
    <row r="590" spans="1:5" x14ac:dyDescent="0.3">
      <c r="A590" s="19"/>
      <c r="B590" s="20" t="s">
        <v>15</v>
      </c>
      <c r="C590" s="21">
        <v>-0.23958107328332368</v>
      </c>
      <c r="D590" s="21">
        <v>-8.0824743882405459E-2</v>
      </c>
      <c r="E590" s="22"/>
    </row>
    <row r="591" spans="1:5" x14ac:dyDescent="0.3">
      <c r="A591" s="8" t="s">
        <v>19</v>
      </c>
      <c r="B591" s="16" t="s">
        <v>11</v>
      </c>
      <c r="C591" s="17" t="s">
        <v>56</v>
      </c>
      <c r="D591" s="17" t="s">
        <v>232</v>
      </c>
      <c r="E591" s="17" t="s">
        <v>14</v>
      </c>
    </row>
    <row r="592" spans="1:5" x14ac:dyDescent="0.3">
      <c r="A592" s="19"/>
      <c r="B592" s="20" t="s">
        <v>15</v>
      </c>
      <c r="C592" s="21">
        <v>-5.59393348407764E-2</v>
      </c>
      <c r="D592" s="21">
        <v>-3.8095194633744889E-3</v>
      </c>
      <c r="E592" s="22"/>
    </row>
    <row r="593" spans="1:5" x14ac:dyDescent="0.3">
      <c r="A593" s="8" t="s">
        <v>22</v>
      </c>
      <c r="B593" s="16" t="s">
        <v>11</v>
      </c>
      <c r="C593" s="17" t="s">
        <v>224</v>
      </c>
      <c r="D593" s="17" t="s">
        <v>384</v>
      </c>
      <c r="E593" s="17" t="s">
        <v>14</v>
      </c>
    </row>
    <row r="594" spans="1:5" x14ac:dyDescent="0.3">
      <c r="A594" s="19"/>
      <c r="B594" s="20" t="s">
        <v>15</v>
      </c>
      <c r="C594" s="21">
        <v>0.23331363872982802</v>
      </c>
      <c r="D594" s="21">
        <v>7.3007586560153381E-2</v>
      </c>
      <c r="E594" s="22"/>
    </row>
    <row r="595" spans="1:5" ht="32.4" customHeight="1" x14ac:dyDescent="0.3">
      <c r="A595" s="87" t="s">
        <v>25</v>
      </c>
      <c r="B595" s="87"/>
      <c r="C595" s="87"/>
      <c r="D595" s="87"/>
      <c r="E595" s="87"/>
    </row>
    <row r="596" spans="1:5" x14ac:dyDescent="0.3">
      <c r="A596" s="5" t="s">
        <v>26</v>
      </c>
    </row>
    <row r="597" spans="1:5" x14ac:dyDescent="0.3">
      <c r="A597" s="5" t="s">
        <v>49</v>
      </c>
    </row>
    <row r="598" spans="1:5" x14ac:dyDescent="0.3">
      <c r="A598" s="5" t="s">
        <v>647</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43732</v>
      </c>
      <c r="C604" s="24">
        <v>45559</v>
      </c>
      <c r="D604" s="25">
        <v>9.9123173273179585E-2</v>
      </c>
      <c r="E604" s="32">
        <v>3</v>
      </c>
    </row>
    <row r="605" spans="1:5" x14ac:dyDescent="0.3">
      <c r="A605" s="31" t="s">
        <v>37</v>
      </c>
      <c r="B605" s="24">
        <v>43704</v>
      </c>
      <c r="C605" s="24">
        <v>45531</v>
      </c>
      <c r="D605" s="25">
        <v>9.9384758383528421E-2</v>
      </c>
      <c r="E605" s="32">
        <v>3</v>
      </c>
    </row>
    <row r="606" spans="1:5" x14ac:dyDescent="0.3">
      <c r="A606" s="23" t="s">
        <v>38</v>
      </c>
      <c r="B606" s="24">
        <v>43676</v>
      </c>
      <c r="C606" s="24">
        <v>45503</v>
      </c>
      <c r="D606" s="25">
        <v>9.945196262050307E-2</v>
      </c>
      <c r="E606" s="32">
        <v>3</v>
      </c>
    </row>
    <row r="607" spans="1:5" x14ac:dyDescent="0.3">
      <c r="A607" s="23" t="s">
        <v>39</v>
      </c>
      <c r="B607" s="24">
        <v>43641</v>
      </c>
      <c r="C607" s="24">
        <v>45468</v>
      </c>
      <c r="D607" s="25">
        <v>9.9447850805998703E-2</v>
      </c>
      <c r="E607" s="32">
        <v>3</v>
      </c>
    </row>
    <row r="608" spans="1:5" x14ac:dyDescent="0.3">
      <c r="A608" s="23" t="s">
        <v>40</v>
      </c>
      <c r="B608" s="24">
        <v>43613</v>
      </c>
      <c r="C608" s="24">
        <v>45440</v>
      </c>
      <c r="D608" s="25">
        <v>9.9553409940941209E-2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A8AA4-7912-411C-AB8D-2955FFCBB5D4}">
  <dimension ref="A1:E608"/>
  <sheetViews>
    <sheetView topLeftCell="A29" workbookViewId="0">
      <selection activeCell="J44" sqref="J44"/>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762</v>
      </c>
      <c r="D7" s="18" t="s">
        <v>724</v>
      </c>
      <c r="E7" s="17" t="s">
        <v>14</v>
      </c>
    </row>
    <row r="8" spans="1:5" x14ac:dyDescent="0.3">
      <c r="A8" s="19"/>
      <c r="B8" s="20" t="s">
        <v>15</v>
      </c>
      <c r="C8" s="21">
        <v>-0.32252680012928214</v>
      </c>
      <c r="D8" s="21">
        <v>-0.11317989527772387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707</v>
      </c>
      <c r="E11" s="17" t="s">
        <v>14</v>
      </c>
    </row>
    <row r="12" spans="1:5" x14ac:dyDescent="0.3">
      <c r="A12" s="19"/>
      <c r="B12" s="20" t="s">
        <v>15</v>
      </c>
      <c r="C12" s="21">
        <v>-5.0857849034475322E-2</v>
      </c>
      <c r="D12" s="21">
        <v>-2.6312335768818862E-3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5.4" customHeight="1" x14ac:dyDescent="0.3">
      <c r="A15" s="87" t="s">
        <v>25</v>
      </c>
      <c r="B15" s="87"/>
      <c r="C15" s="87"/>
      <c r="D15" s="87"/>
      <c r="E15" s="87"/>
    </row>
    <row r="16" spans="1:5" x14ac:dyDescent="0.3">
      <c r="A16" s="5" t="s">
        <v>26</v>
      </c>
    </row>
    <row r="17" spans="1:5" x14ac:dyDescent="0.3">
      <c r="A17" s="5" t="s">
        <v>49</v>
      </c>
    </row>
    <row r="18" spans="1:5" x14ac:dyDescent="0.3">
      <c r="A18" s="5" t="s">
        <v>540</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45594</v>
      </c>
      <c r="D24" s="25">
        <v>4.9882822383373875E-2</v>
      </c>
      <c r="E24" s="32">
        <v>2</v>
      </c>
    </row>
    <row r="25" spans="1:5" x14ac:dyDescent="0.3">
      <c r="A25" s="31" t="s">
        <v>37</v>
      </c>
      <c r="B25" s="24">
        <v>43922</v>
      </c>
      <c r="C25" s="24">
        <v>45559</v>
      </c>
      <c r="D25" s="25">
        <v>5.0385522191206289E-2</v>
      </c>
      <c r="E25" s="32">
        <v>3</v>
      </c>
    </row>
    <row r="26" spans="1:5" x14ac:dyDescent="0.3">
      <c r="A26" s="23" t="s">
        <v>38</v>
      </c>
      <c r="B26" s="24">
        <v>43922</v>
      </c>
      <c r="C26" s="24">
        <v>45531</v>
      </c>
      <c r="D26" s="25">
        <v>5.0783867701630625E-2</v>
      </c>
      <c r="E26" s="32">
        <v>3</v>
      </c>
    </row>
    <row r="27" spans="1:5" x14ac:dyDescent="0.3">
      <c r="A27" s="23" t="s">
        <v>39</v>
      </c>
      <c r="B27" s="24">
        <v>43922</v>
      </c>
      <c r="C27" s="24">
        <v>45503</v>
      </c>
      <c r="D27" s="25">
        <v>5.0918332851942978E-2</v>
      </c>
      <c r="E27" s="32">
        <v>3</v>
      </c>
    </row>
    <row r="28" spans="1:5" x14ac:dyDescent="0.3">
      <c r="A28" s="23" t="s">
        <v>40</v>
      </c>
      <c r="B28" s="24">
        <v>43922</v>
      </c>
      <c r="C28" s="24">
        <v>45468</v>
      </c>
      <c r="D28" s="25">
        <v>5.1400426676060103E-2</v>
      </c>
      <c r="E28" s="32">
        <v>3</v>
      </c>
    </row>
    <row r="30" spans="1:5" x14ac:dyDescent="0.3">
      <c r="A30" s="92" t="s">
        <v>62</v>
      </c>
      <c r="B30" s="93"/>
      <c r="C30" s="93"/>
      <c r="D30" s="93"/>
      <c r="E30" s="93"/>
    </row>
    <row r="31" spans="1:5" ht="14.4" customHeight="1"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789</v>
      </c>
      <c r="D36" s="27" t="s">
        <v>380</v>
      </c>
      <c r="E36" s="26" t="s">
        <v>14</v>
      </c>
    </row>
    <row r="37" spans="1:5" x14ac:dyDescent="0.3">
      <c r="A37" s="19"/>
      <c r="B37" s="20" t="s">
        <v>15</v>
      </c>
      <c r="C37" s="21">
        <v>-0.71764683303841958</v>
      </c>
      <c r="D37" s="21">
        <v>-0.30550401822525453</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422</v>
      </c>
      <c r="E40" s="26" t="s">
        <v>14</v>
      </c>
    </row>
    <row r="41" spans="1:5" x14ac:dyDescent="0.3">
      <c r="A41" s="19"/>
      <c r="B41" s="20" t="s">
        <v>15</v>
      </c>
      <c r="C41" s="21">
        <v>-4.9309110445060478E-2</v>
      </c>
      <c r="D41" s="21">
        <v>-7.2575248054664865E-3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6" customHeight="1" x14ac:dyDescent="0.3">
      <c r="A44" s="87" t="s">
        <v>25</v>
      </c>
      <c r="B44" s="87"/>
      <c r="C44" s="87"/>
      <c r="D44" s="87"/>
      <c r="E44" s="87"/>
    </row>
    <row r="45" spans="1:5" x14ac:dyDescent="0.3">
      <c r="A45" s="5" t="s">
        <v>26</v>
      </c>
    </row>
    <row r="46" spans="1:5" x14ac:dyDescent="0.3">
      <c r="A46" s="5" t="s">
        <v>49</v>
      </c>
    </row>
    <row r="47" spans="1:5" x14ac:dyDescent="0.3">
      <c r="A47" s="5" t="s">
        <v>763</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43767</v>
      </c>
      <c r="C53" s="24">
        <v>45594</v>
      </c>
      <c r="D53" s="25">
        <v>0.10997486737628936</v>
      </c>
      <c r="E53" s="32">
        <v>3</v>
      </c>
    </row>
    <row r="54" spans="1:5" x14ac:dyDescent="0.3">
      <c r="A54" s="31" t="s">
        <v>37</v>
      </c>
      <c r="B54" s="24">
        <v>43732</v>
      </c>
      <c r="C54" s="24">
        <v>45559</v>
      </c>
      <c r="D54" s="25">
        <v>0.11088692615538503</v>
      </c>
      <c r="E54" s="32">
        <v>3</v>
      </c>
    </row>
    <row r="55" spans="1:5" x14ac:dyDescent="0.3">
      <c r="A55" s="39" t="s">
        <v>38</v>
      </c>
      <c r="B55" s="24">
        <v>43704</v>
      </c>
      <c r="C55" s="24">
        <v>45531</v>
      </c>
      <c r="D55" s="25">
        <v>0.11116385649607501</v>
      </c>
      <c r="E55" s="32">
        <v>3</v>
      </c>
    </row>
    <row r="56" spans="1:5" x14ac:dyDescent="0.3">
      <c r="A56" s="39" t="s">
        <v>39</v>
      </c>
      <c r="B56" s="24">
        <v>43676</v>
      </c>
      <c r="C56" s="24">
        <v>45503</v>
      </c>
      <c r="D56" s="25">
        <v>0.11152563090415017</v>
      </c>
      <c r="E56" s="32">
        <v>3</v>
      </c>
    </row>
    <row r="57" spans="1:5" x14ac:dyDescent="0.3">
      <c r="A57" s="39" t="s">
        <v>40</v>
      </c>
      <c r="B57" s="24">
        <v>43641</v>
      </c>
      <c r="C57" s="24">
        <v>45468</v>
      </c>
      <c r="D57" s="25">
        <v>0.11155767627855492</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-0.73222895866911042</v>
      </c>
      <c r="D66" s="21">
        <v>-0.31489873417290704</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334</v>
      </c>
      <c r="D69" s="26" t="s">
        <v>134</v>
      </c>
      <c r="E69" s="26" t="s">
        <v>14</v>
      </c>
    </row>
    <row r="70" spans="1:5" x14ac:dyDescent="0.3">
      <c r="A70" s="19"/>
      <c r="B70" s="20" t="s">
        <v>15</v>
      </c>
      <c r="C70" s="21">
        <v>-6.3364337372479707E-2</v>
      </c>
      <c r="D70" s="21">
        <v>6.4520766398290519E-4</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5.4" customHeight="1" x14ac:dyDescent="0.3">
      <c r="A73" s="87" t="s">
        <v>25</v>
      </c>
      <c r="B73" s="87"/>
      <c r="C73" s="87"/>
      <c r="D73" s="87"/>
      <c r="E73" s="87"/>
    </row>
    <row r="74" spans="1:5" x14ac:dyDescent="0.3">
      <c r="A74" s="5" t="s">
        <v>26</v>
      </c>
    </row>
    <row r="75" spans="1:5" x14ac:dyDescent="0.3">
      <c r="A75" s="5" t="s">
        <v>49</v>
      </c>
    </row>
    <row r="76" spans="1:5" x14ac:dyDescent="0.3">
      <c r="A76" s="5" t="s">
        <v>737</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43767</v>
      </c>
      <c r="C82" s="24">
        <v>45594</v>
      </c>
      <c r="D82" s="25">
        <v>0.11145028486316634</v>
      </c>
      <c r="E82" s="32">
        <v>3</v>
      </c>
    </row>
    <row r="83" spans="1:5" x14ac:dyDescent="0.3">
      <c r="A83" s="31" t="s">
        <v>37</v>
      </c>
      <c r="B83" s="24">
        <v>43732</v>
      </c>
      <c r="C83" s="24">
        <v>45559</v>
      </c>
      <c r="D83" s="25">
        <v>0.11199472246770135</v>
      </c>
      <c r="E83" s="32">
        <v>3</v>
      </c>
    </row>
    <row r="84" spans="1:5" x14ac:dyDescent="0.3">
      <c r="A84" s="39" t="s">
        <v>38</v>
      </c>
      <c r="B84" s="24">
        <v>43704</v>
      </c>
      <c r="C84" s="24">
        <v>45531</v>
      </c>
      <c r="D84" s="25">
        <v>0.11206060387041163</v>
      </c>
      <c r="E84" s="32">
        <v>3</v>
      </c>
    </row>
    <row r="85" spans="1:5" x14ac:dyDescent="0.3">
      <c r="A85" s="39" t="s">
        <v>39</v>
      </c>
      <c r="B85" s="24">
        <v>43676</v>
      </c>
      <c r="C85" s="24">
        <v>45503</v>
      </c>
      <c r="D85" s="25">
        <v>0.11184439025807182</v>
      </c>
      <c r="E85" s="32">
        <v>3</v>
      </c>
    </row>
    <row r="86" spans="1:5" x14ac:dyDescent="0.3">
      <c r="A86" s="39" t="s">
        <v>40</v>
      </c>
      <c r="B86" s="24">
        <v>43641</v>
      </c>
      <c r="C86" s="24">
        <v>45468</v>
      </c>
      <c r="D86" s="25">
        <v>0.11176170591159362</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708</v>
      </c>
      <c r="D94" s="18" t="s">
        <v>65</v>
      </c>
      <c r="E94" s="17" t="s">
        <v>14</v>
      </c>
    </row>
    <row r="95" spans="1:5" x14ac:dyDescent="0.3">
      <c r="A95" s="19"/>
      <c r="B95" s="20" t="s">
        <v>15</v>
      </c>
      <c r="C95" s="21">
        <v>-0.71554849571799861</v>
      </c>
      <c r="D95" s="21">
        <v>-0.30012815567667672</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549</v>
      </c>
      <c r="E98" s="17" t="s">
        <v>14</v>
      </c>
    </row>
    <row r="99" spans="1:5" x14ac:dyDescent="0.3">
      <c r="A99" s="19"/>
      <c r="B99" s="20" t="s">
        <v>15</v>
      </c>
      <c r="C99" s="21">
        <v>-5.8969468812812731E-2</v>
      </c>
      <c r="D99" s="21">
        <v>-8.6799443059775161E-3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3" customHeight="1" x14ac:dyDescent="0.3">
      <c r="A102" s="87" t="s">
        <v>25</v>
      </c>
      <c r="B102" s="87"/>
      <c r="C102" s="87"/>
      <c r="D102" s="87"/>
      <c r="E102" s="87"/>
    </row>
    <row r="103" spans="1:5" x14ac:dyDescent="0.3">
      <c r="A103" s="5" t="s">
        <v>26</v>
      </c>
    </row>
    <row r="104" spans="1:5" x14ac:dyDescent="0.3">
      <c r="A104" s="5" t="s">
        <v>49</v>
      </c>
    </row>
    <row r="105" spans="1:5" x14ac:dyDescent="0.3">
      <c r="A105" s="5" t="s">
        <v>764</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43767</v>
      </c>
      <c r="C111" s="24">
        <v>45594</v>
      </c>
      <c r="D111" s="25">
        <v>0.10477645459914253</v>
      </c>
      <c r="E111" s="32">
        <v>3</v>
      </c>
    </row>
    <row r="112" spans="1:5" x14ac:dyDescent="0.3">
      <c r="A112" s="31" t="s">
        <v>37</v>
      </c>
      <c r="B112" s="24">
        <v>43732</v>
      </c>
      <c r="C112" s="24">
        <v>45559</v>
      </c>
      <c r="D112" s="25">
        <v>0.1052583269406677</v>
      </c>
      <c r="E112" s="32">
        <v>3</v>
      </c>
    </row>
    <row r="113" spans="1:5" x14ac:dyDescent="0.3">
      <c r="A113" s="23" t="s">
        <v>38</v>
      </c>
      <c r="B113" s="24">
        <v>43704</v>
      </c>
      <c r="C113" s="24">
        <v>45531</v>
      </c>
      <c r="D113" s="25">
        <v>0.10557683890501951</v>
      </c>
      <c r="E113" s="32">
        <v>3</v>
      </c>
    </row>
    <row r="114" spans="1:5" x14ac:dyDescent="0.3">
      <c r="A114" s="23" t="s">
        <v>39</v>
      </c>
      <c r="B114" s="24">
        <v>43676</v>
      </c>
      <c r="C114" s="24">
        <v>45503</v>
      </c>
      <c r="D114" s="25">
        <v>0.10571775438646085</v>
      </c>
      <c r="E114" s="32">
        <v>3</v>
      </c>
    </row>
    <row r="115" spans="1:5" x14ac:dyDescent="0.3">
      <c r="A115" s="23" t="s">
        <v>40</v>
      </c>
      <c r="B115" s="24">
        <v>43641</v>
      </c>
      <c r="C115" s="24">
        <v>45468</v>
      </c>
      <c r="D115" s="25">
        <v>0.10573006560527948</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-0.70124365348777618</v>
      </c>
      <c r="D124" s="21">
        <v>-0.26241703280891526</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765</v>
      </c>
      <c r="E127" s="26" t="s">
        <v>14</v>
      </c>
    </row>
    <row r="128" spans="1:5" x14ac:dyDescent="0.3">
      <c r="A128" s="19"/>
      <c r="B128" s="20" t="s">
        <v>15</v>
      </c>
      <c r="C128" s="21">
        <v>-6.8563839878581501E-3</v>
      </c>
      <c r="D128" s="21">
        <v>3.3983821774980605E-2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799999999999997" customHeight="1" x14ac:dyDescent="0.3">
      <c r="A131" s="87" t="s">
        <v>25</v>
      </c>
      <c r="B131" s="87"/>
      <c r="C131" s="87"/>
      <c r="D131" s="87"/>
      <c r="E131" s="87"/>
    </row>
    <row r="132" spans="1:5" x14ac:dyDescent="0.3">
      <c r="A132" s="5" t="s">
        <v>26</v>
      </c>
    </row>
    <row r="133" spans="1:5" x14ac:dyDescent="0.3">
      <c r="A133" s="5" t="s">
        <v>85</v>
      </c>
    </row>
    <row r="134" spans="1:5" x14ac:dyDescent="0.3">
      <c r="A134" s="5" t="s">
        <v>766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43760</v>
      </c>
      <c r="C140" s="24">
        <v>45594</v>
      </c>
      <c r="D140" s="25">
        <v>0.17153376390259925</v>
      </c>
      <c r="E140" s="32">
        <v>4</v>
      </c>
    </row>
    <row r="141" spans="1:5" x14ac:dyDescent="0.3">
      <c r="A141" s="31" t="s">
        <v>37</v>
      </c>
      <c r="B141" s="24">
        <v>43718</v>
      </c>
      <c r="C141" s="24">
        <v>45552</v>
      </c>
      <c r="D141" s="25">
        <v>0.17167152284984857</v>
      </c>
      <c r="E141" s="32">
        <v>4</v>
      </c>
    </row>
    <row r="142" spans="1:5" x14ac:dyDescent="0.3">
      <c r="A142" s="39" t="s">
        <v>38</v>
      </c>
      <c r="B142" s="24">
        <v>43690</v>
      </c>
      <c r="C142" s="24">
        <v>45524</v>
      </c>
      <c r="D142" s="25">
        <v>0.1726155804860707</v>
      </c>
      <c r="E142" s="32">
        <v>4</v>
      </c>
    </row>
    <row r="143" spans="1:5" x14ac:dyDescent="0.3">
      <c r="A143" s="39" t="s">
        <v>39</v>
      </c>
      <c r="B143" s="24">
        <v>43662</v>
      </c>
      <c r="C143" s="24">
        <v>45496</v>
      </c>
      <c r="D143" s="25">
        <v>0.16923591815882921</v>
      </c>
      <c r="E143" s="32">
        <v>4</v>
      </c>
    </row>
    <row r="144" spans="1:5" x14ac:dyDescent="0.3">
      <c r="A144" s="39" t="s">
        <v>40</v>
      </c>
      <c r="B144" s="24">
        <v>43634</v>
      </c>
      <c r="C144" s="24">
        <v>45468</v>
      </c>
      <c r="D144" s="25">
        <v>0.16937129608699591</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690</v>
      </c>
      <c r="E152" s="26" t="s">
        <v>14</v>
      </c>
    </row>
    <row r="153" spans="1:5" x14ac:dyDescent="0.3">
      <c r="A153" s="19"/>
      <c r="B153" s="20" t="s">
        <v>15</v>
      </c>
      <c r="C153" s="21">
        <v>-0.73623632958804541</v>
      </c>
      <c r="D153" s="21">
        <v>-0.32387478440456496</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370</v>
      </c>
      <c r="E156" s="26" t="s">
        <v>14</v>
      </c>
    </row>
    <row r="157" spans="1:5" x14ac:dyDescent="0.3">
      <c r="A157" s="19"/>
      <c r="B157" s="20" t="s">
        <v>15</v>
      </c>
      <c r="C157" s="21">
        <v>-5.9780497198879678E-2</v>
      </c>
      <c r="D157" s="21">
        <v>-4.4908452665363141E-3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4.799999999999997" customHeight="1" x14ac:dyDescent="0.3">
      <c r="A160" s="87" t="s">
        <v>25</v>
      </c>
      <c r="B160" s="87"/>
      <c r="C160" s="87"/>
      <c r="D160" s="87"/>
      <c r="E160" s="87"/>
    </row>
    <row r="161" spans="1:5" x14ac:dyDescent="0.3">
      <c r="A161" s="5" t="s">
        <v>26</v>
      </c>
    </row>
    <row r="162" spans="1:5" x14ac:dyDescent="0.3">
      <c r="A162" s="5" t="s">
        <v>49</v>
      </c>
    </row>
    <row r="163" spans="1:5" x14ac:dyDescent="0.3">
      <c r="A163" s="5" t="s">
        <v>735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43767</v>
      </c>
      <c r="C169" s="24">
        <v>45594</v>
      </c>
      <c r="D169" s="25">
        <v>0.12106952859351182</v>
      </c>
      <c r="E169" s="32">
        <v>4</v>
      </c>
    </row>
    <row r="170" spans="1:5" x14ac:dyDescent="0.3">
      <c r="A170" s="31" t="s">
        <v>37</v>
      </c>
      <c r="B170" s="24">
        <v>43732</v>
      </c>
      <c r="C170" s="24">
        <v>45559</v>
      </c>
      <c r="D170" s="25">
        <v>0.12173771069683238</v>
      </c>
      <c r="E170" s="32">
        <v>4</v>
      </c>
    </row>
    <row r="171" spans="1:5" x14ac:dyDescent="0.3">
      <c r="A171" s="39" t="s">
        <v>38</v>
      </c>
      <c r="B171" s="24">
        <v>43704</v>
      </c>
      <c r="C171" s="24">
        <v>45531</v>
      </c>
      <c r="D171" s="25">
        <v>0.12194785581371195</v>
      </c>
      <c r="E171" s="32">
        <v>4</v>
      </c>
    </row>
    <row r="172" spans="1:5" x14ac:dyDescent="0.3">
      <c r="A172" s="39" t="s">
        <v>39</v>
      </c>
      <c r="B172" s="24">
        <v>43676</v>
      </c>
      <c r="C172" s="24">
        <v>45503</v>
      </c>
      <c r="D172" s="25">
        <v>0.12216682983673051</v>
      </c>
      <c r="E172" s="32">
        <v>4</v>
      </c>
    </row>
    <row r="173" spans="1:5" x14ac:dyDescent="0.3">
      <c r="A173" s="39" t="s">
        <v>40</v>
      </c>
      <c r="B173" s="24">
        <v>43641</v>
      </c>
      <c r="C173" s="24">
        <v>45468</v>
      </c>
      <c r="D173" s="25">
        <v>0.12218112816042428</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675</v>
      </c>
      <c r="D181" s="27" t="s">
        <v>676</v>
      </c>
      <c r="E181" s="26" t="s">
        <v>14</v>
      </c>
    </row>
    <row r="182" spans="1:5" x14ac:dyDescent="0.3">
      <c r="A182" s="19"/>
      <c r="B182" s="20" t="s">
        <v>15</v>
      </c>
      <c r="C182" s="21">
        <v>-0.29544107202100189</v>
      </c>
      <c r="D182" s="21">
        <v>-0.11264641787223173</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432</v>
      </c>
      <c r="E185" s="26" t="s">
        <v>14</v>
      </c>
    </row>
    <row r="186" spans="1:5" x14ac:dyDescent="0.3">
      <c r="A186" s="19"/>
      <c r="B186" s="20" t="s">
        <v>15</v>
      </c>
      <c r="C186" s="21">
        <v>-2.4646074619513292E-2</v>
      </c>
      <c r="D186" s="21">
        <v>-2.4085656964689672E-4</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3.6" customHeight="1" x14ac:dyDescent="0.3">
      <c r="A189" s="87" t="s">
        <v>25</v>
      </c>
      <c r="B189" s="87"/>
      <c r="C189" s="87"/>
      <c r="D189" s="87"/>
      <c r="E189" s="87"/>
    </row>
    <row r="190" spans="1:5" x14ac:dyDescent="0.3">
      <c r="A190" s="5" t="s">
        <v>26</v>
      </c>
    </row>
    <row r="191" spans="1:5" x14ac:dyDescent="0.3">
      <c r="A191" s="5" t="s">
        <v>49</v>
      </c>
    </row>
    <row r="192" spans="1:5" x14ac:dyDescent="0.3">
      <c r="A192" s="5" t="s">
        <v>92</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44131</v>
      </c>
      <c r="C198" s="24">
        <v>45594</v>
      </c>
      <c r="D198" s="25">
        <v>5.6188509872169196E-2</v>
      </c>
      <c r="E198" s="32">
        <v>3</v>
      </c>
    </row>
    <row r="199" spans="1:5" x14ac:dyDescent="0.3">
      <c r="A199" s="31" t="s">
        <v>37</v>
      </c>
      <c r="B199" s="24">
        <v>44096</v>
      </c>
      <c r="C199" s="24">
        <v>45559</v>
      </c>
      <c r="D199" s="25">
        <v>5.6896674108790631E-2</v>
      </c>
      <c r="E199" s="32">
        <v>3</v>
      </c>
    </row>
    <row r="200" spans="1:5" x14ac:dyDescent="0.3">
      <c r="A200" s="39" t="s">
        <v>38</v>
      </c>
      <c r="B200" s="24">
        <v>44068</v>
      </c>
      <c r="C200" s="24">
        <v>45531</v>
      </c>
      <c r="D200" s="25">
        <v>5.6976616540385668E-2</v>
      </c>
      <c r="E200" s="32">
        <v>3</v>
      </c>
    </row>
    <row r="201" spans="1:5" x14ac:dyDescent="0.3">
      <c r="A201" s="39" t="s">
        <v>39</v>
      </c>
      <c r="B201" s="24">
        <v>44040</v>
      </c>
      <c r="C201" s="24">
        <v>45503</v>
      </c>
      <c r="D201" s="25">
        <v>5.605955540897048E-2</v>
      </c>
      <c r="E201" s="32">
        <v>3</v>
      </c>
    </row>
    <row r="202" spans="1:5" x14ac:dyDescent="0.3">
      <c r="A202" s="39" t="s">
        <v>40</v>
      </c>
      <c r="B202" s="24">
        <v>44005</v>
      </c>
      <c r="C202" s="24">
        <v>45468</v>
      </c>
      <c r="D202" s="25">
        <v>5.6335852549378514E-2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656</v>
      </c>
      <c r="D210" s="27" t="s">
        <v>657</v>
      </c>
      <c r="E210" s="26" t="s">
        <v>14</v>
      </c>
    </row>
    <row r="211" spans="1:5" x14ac:dyDescent="0.3">
      <c r="A211" s="19"/>
      <c r="B211" s="20" t="s">
        <v>15</v>
      </c>
      <c r="C211" s="21">
        <v>-0.36372256325282892</v>
      </c>
      <c r="D211" s="21">
        <v>-0.11958069634550827</v>
      </c>
      <c r="E211" s="22"/>
    </row>
    <row r="212" spans="1:5" x14ac:dyDescent="0.3">
      <c r="A212" s="8" t="s">
        <v>16</v>
      </c>
      <c r="B212" s="16" t="s">
        <v>11</v>
      </c>
      <c r="C212" s="26" t="s">
        <v>658</v>
      </c>
      <c r="D212" s="26" t="s">
        <v>659</v>
      </c>
      <c r="E212" s="26" t="s">
        <v>14</v>
      </c>
    </row>
    <row r="213" spans="1:5" x14ac:dyDescent="0.3">
      <c r="A213" s="19"/>
      <c r="B213" s="20" t="s">
        <v>15</v>
      </c>
      <c r="C213" s="21">
        <v>-0.14837744740206271</v>
      </c>
      <c r="D213" s="21">
        <v>-4.1141189402876366E-2</v>
      </c>
      <c r="E213" s="22"/>
    </row>
    <row r="214" spans="1:5" x14ac:dyDescent="0.3">
      <c r="A214" s="8" t="s">
        <v>19</v>
      </c>
      <c r="B214" s="16" t="s">
        <v>11</v>
      </c>
      <c r="C214" s="26" t="s">
        <v>334</v>
      </c>
      <c r="D214" s="26" t="s">
        <v>194</v>
      </c>
      <c r="E214" s="26" t="s">
        <v>14</v>
      </c>
    </row>
    <row r="215" spans="1:5" x14ac:dyDescent="0.3">
      <c r="A215" s="19"/>
      <c r="B215" s="20" t="s">
        <v>15</v>
      </c>
      <c r="C215" s="21">
        <v>-6.3062179490735781E-2</v>
      </c>
      <c r="D215" s="21">
        <v>-1.9535383042339372E-2</v>
      </c>
      <c r="E215" s="22"/>
    </row>
    <row r="216" spans="1:5" x14ac:dyDescent="0.3">
      <c r="A216" s="8" t="s">
        <v>22</v>
      </c>
      <c r="B216" s="16" t="s">
        <v>11</v>
      </c>
      <c r="C216" s="26" t="s">
        <v>315</v>
      </c>
      <c r="D216" s="26" t="s">
        <v>439</v>
      </c>
      <c r="E216" s="26" t="s">
        <v>14</v>
      </c>
    </row>
    <row r="217" spans="1:5" x14ac:dyDescent="0.3">
      <c r="A217" s="19"/>
      <c r="B217" s="20" t="s">
        <v>15</v>
      </c>
      <c r="C217" s="21">
        <v>1.9243788752506319E-2</v>
      </c>
      <c r="D217" s="21">
        <v>4.8383756355385721E-3</v>
      </c>
      <c r="E217" s="22"/>
    </row>
    <row r="218" spans="1:5" ht="33.6" customHeight="1" x14ac:dyDescent="0.3">
      <c r="A218" s="87" t="s">
        <v>25</v>
      </c>
      <c r="B218" s="87"/>
      <c r="C218" s="87"/>
      <c r="D218" s="87"/>
      <c r="E218" s="87"/>
    </row>
    <row r="219" spans="1:5" x14ac:dyDescent="0.3">
      <c r="A219" s="5" t="s">
        <v>26</v>
      </c>
    </row>
    <row r="220" spans="1:5" x14ac:dyDescent="0.3">
      <c r="A220" s="5" t="s">
        <v>660</v>
      </c>
    </row>
    <row r="221" spans="1:5" x14ac:dyDescent="0.3">
      <c r="A221" s="5" t="s">
        <v>326</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43754</v>
      </c>
      <c r="C227" s="24">
        <v>45588</v>
      </c>
      <c r="D227" s="25">
        <v>4.9839808681104908E-2</v>
      </c>
      <c r="E227" s="32">
        <v>2</v>
      </c>
    </row>
    <row r="228" spans="1:5" x14ac:dyDescent="0.3">
      <c r="A228" s="31" t="s">
        <v>37</v>
      </c>
      <c r="B228" s="24">
        <v>43726</v>
      </c>
      <c r="C228" s="24">
        <v>45560</v>
      </c>
      <c r="D228" s="25">
        <v>4.9875730420438733E-2</v>
      </c>
      <c r="E228" s="32">
        <v>2</v>
      </c>
    </row>
    <row r="229" spans="1:5" x14ac:dyDescent="0.3">
      <c r="A229" s="39" t="s">
        <v>38</v>
      </c>
      <c r="B229" s="24">
        <v>43698</v>
      </c>
      <c r="C229" s="24">
        <v>45532</v>
      </c>
      <c r="D229" s="25">
        <v>4.9819601360008466E-2</v>
      </c>
      <c r="E229" s="32">
        <v>2</v>
      </c>
    </row>
    <row r="230" spans="1:5" x14ac:dyDescent="0.3">
      <c r="A230" s="39" t="s">
        <v>39</v>
      </c>
      <c r="B230" s="24">
        <v>43670</v>
      </c>
      <c r="C230" s="24">
        <v>45504</v>
      </c>
      <c r="D230" s="25">
        <v>4.9915151640090548E-2</v>
      </c>
      <c r="E230" s="32">
        <v>2</v>
      </c>
    </row>
    <row r="231" spans="1:5" x14ac:dyDescent="0.3">
      <c r="A231" s="39" t="s">
        <v>40</v>
      </c>
      <c r="B231" s="24">
        <v>43628</v>
      </c>
      <c r="C231" s="24">
        <v>45462</v>
      </c>
      <c r="D231" s="25">
        <v>4.9979134850399065E-2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-0.82347212803388325</v>
      </c>
      <c r="D240" s="21">
        <v>-0.37320746620201906</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264</v>
      </c>
      <c r="E243" s="26" t="s">
        <v>14</v>
      </c>
    </row>
    <row r="244" spans="1:5" x14ac:dyDescent="0.3">
      <c r="A244" s="19"/>
      <c r="B244" s="20" t="s">
        <v>15</v>
      </c>
      <c r="C244" s="21">
        <v>-2.7927415719080306E-2</v>
      </c>
      <c r="D244" s="21">
        <v>6.8965086277084087E-3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6" customHeight="1" x14ac:dyDescent="0.3">
      <c r="A247" s="87" t="s">
        <v>25</v>
      </c>
      <c r="B247" s="87"/>
      <c r="C247" s="87"/>
      <c r="D247" s="87"/>
      <c r="E247" s="87"/>
    </row>
    <row r="248" spans="1:5" x14ac:dyDescent="0.3">
      <c r="A248" s="5" t="s">
        <v>26</v>
      </c>
    </row>
    <row r="249" spans="1:5" x14ac:dyDescent="0.3">
      <c r="A249" s="5" t="s">
        <v>49</v>
      </c>
    </row>
    <row r="250" spans="1:5" x14ac:dyDescent="0.3">
      <c r="A250" s="5" t="s">
        <v>317</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43763</v>
      </c>
      <c r="C256" s="24">
        <v>45590</v>
      </c>
      <c r="D256" s="25">
        <v>0.14357419303678792</v>
      </c>
      <c r="E256" s="32">
        <v>4</v>
      </c>
    </row>
    <row r="257" spans="1:5" x14ac:dyDescent="0.3">
      <c r="A257" s="31" t="s">
        <v>37</v>
      </c>
      <c r="B257" s="24">
        <v>43735</v>
      </c>
      <c r="C257" s="24">
        <v>45562</v>
      </c>
      <c r="D257" s="25">
        <v>0.14390839340652731</v>
      </c>
      <c r="E257" s="32">
        <v>4</v>
      </c>
    </row>
    <row r="258" spans="1:5" x14ac:dyDescent="0.3">
      <c r="A258" s="39" t="s">
        <v>38</v>
      </c>
      <c r="B258" s="24">
        <v>43707</v>
      </c>
      <c r="C258" s="24">
        <v>45534</v>
      </c>
      <c r="D258" s="25">
        <v>0.14395732053669932</v>
      </c>
      <c r="E258" s="32">
        <v>4</v>
      </c>
    </row>
    <row r="259" spans="1:5" x14ac:dyDescent="0.3">
      <c r="A259" s="39" t="s">
        <v>39</v>
      </c>
      <c r="B259" s="24">
        <v>43672</v>
      </c>
      <c r="C259" s="24">
        <v>45499</v>
      </c>
      <c r="D259" s="25">
        <v>0.14430937159623106</v>
      </c>
      <c r="E259" s="32">
        <v>4</v>
      </c>
    </row>
    <row r="260" spans="1:5" x14ac:dyDescent="0.3">
      <c r="A260" s="39" t="s">
        <v>40</v>
      </c>
      <c r="B260" s="24">
        <v>43644</v>
      </c>
      <c r="C260" s="24">
        <v>45471</v>
      </c>
      <c r="D260" s="25">
        <v>0.14449567816213682</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-0.79262466160180878</v>
      </c>
      <c r="D269" s="21">
        <v>-0.27988425501498115</v>
      </c>
      <c r="E269" s="22"/>
    </row>
    <row r="270" spans="1:5" x14ac:dyDescent="0.3">
      <c r="A270" s="8" t="s">
        <v>16</v>
      </c>
      <c r="B270" s="16" t="s">
        <v>11</v>
      </c>
      <c r="C270" s="26" t="s">
        <v>108</v>
      </c>
      <c r="D270" s="26" t="s">
        <v>767</v>
      </c>
      <c r="E270" s="26" t="s">
        <v>14</v>
      </c>
    </row>
    <row r="271" spans="1:5" x14ac:dyDescent="0.3">
      <c r="A271" s="19"/>
      <c r="B271" s="20" t="s">
        <v>15</v>
      </c>
      <c r="C271" s="21">
        <v>-0.32728281718066421</v>
      </c>
      <c r="D271" s="21">
        <v>-5.8844951426707648E-2</v>
      </c>
      <c r="E271" s="22"/>
    </row>
    <row r="272" spans="1:5" x14ac:dyDescent="0.3">
      <c r="A272" s="8" t="s">
        <v>19</v>
      </c>
      <c r="B272" s="16" t="s">
        <v>11</v>
      </c>
      <c r="C272" s="26" t="s">
        <v>768</v>
      </c>
      <c r="D272" s="26" t="s">
        <v>769</v>
      </c>
      <c r="E272" s="26" t="s">
        <v>14</v>
      </c>
    </row>
    <row r="273" spans="1:5" x14ac:dyDescent="0.3">
      <c r="A273" s="19"/>
      <c r="B273" s="20" t="s">
        <v>15</v>
      </c>
      <c r="C273" s="21">
        <v>6.6698298651121757E-2</v>
      </c>
      <c r="D273" s="21">
        <v>7.8054066094141339E-2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 customHeight="1" x14ac:dyDescent="0.3">
      <c r="A276" s="87" t="s">
        <v>25</v>
      </c>
      <c r="B276" s="87"/>
      <c r="C276" s="87"/>
      <c r="D276" s="87"/>
      <c r="E276" s="87"/>
    </row>
    <row r="277" spans="1:5" x14ac:dyDescent="0.3">
      <c r="A277" s="5" t="s">
        <v>26</v>
      </c>
    </row>
    <row r="278" spans="1:5" x14ac:dyDescent="0.3">
      <c r="A278" s="5" t="s">
        <v>770</v>
      </c>
    </row>
    <row r="279" spans="1:5" x14ac:dyDescent="0.3">
      <c r="A279" s="5" t="s">
        <v>771</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43769</v>
      </c>
      <c r="C285" s="24">
        <v>45596</v>
      </c>
      <c r="D285" s="25">
        <v>0.17425908327644954</v>
      </c>
      <c r="E285" s="32">
        <v>4</v>
      </c>
    </row>
    <row r="286" spans="1:5" x14ac:dyDescent="0.3">
      <c r="A286" s="31" t="s">
        <v>37</v>
      </c>
      <c r="B286" s="24">
        <v>43738</v>
      </c>
      <c r="C286" s="24">
        <v>45565</v>
      </c>
      <c r="D286" s="25">
        <v>0.17456139286204214</v>
      </c>
      <c r="E286" s="32">
        <v>4</v>
      </c>
    </row>
    <row r="287" spans="1:5" x14ac:dyDescent="0.3">
      <c r="A287" s="39" t="s">
        <v>38</v>
      </c>
      <c r="B287" s="24">
        <v>43707</v>
      </c>
      <c r="C287" s="24">
        <v>45534</v>
      </c>
      <c r="D287" s="25">
        <v>0.17428121851497697</v>
      </c>
      <c r="E287" s="32">
        <v>4</v>
      </c>
    </row>
    <row r="288" spans="1:5" x14ac:dyDescent="0.3">
      <c r="A288" s="39" t="s">
        <v>39</v>
      </c>
      <c r="B288" s="24">
        <v>43677</v>
      </c>
      <c r="C288" s="24">
        <v>45504</v>
      </c>
      <c r="D288" s="25">
        <v>0.17359911469833997</v>
      </c>
      <c r="E288" s="32">
        <v>4</v>
      </c>
    </row>
    <row r="289" spans="1:5" x14ac:dyDescent="0.3">
      <c r="A289" s="39" t="s">
        <v>40</v>
      </c>
      <c r="B289" s="24">
        <v>43644</v>
      </c>
      <c r="C289" s="24">
        <v>45471</v>
      </c>
      <c r="D289" s="25">
        <v>0.1724110095510018</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-0.87178309991457903</v>
      </c>
      <c r="D298" s="21">
        <v>-0.32231891880993491</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298</v>
      </c>
      <c r="E301" s="26" t="s">
        <v>14</v>
      </c>
    </row>
    <row r="302" spans="1:5" x14ac:dyDescent="0.3">
      <c r="A302" s="19"/>
      <c r="B302" s="20" t="s">
        <v>15</v>
      </c>
      <c r="C302" s="21">
        <v>1.1557520995003845E-2</v>
      </c>
      <c r="D302" s="21">
        <v>2.1856314867426008E-2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3.6" customHeight="1" x14ac:dyDescent="0.3">
      <c r="A305" s="87" t="s">
        <v>25</v>
      </c>
      <c r="B305" s="87"/>
      <c r="C305" s="87"/>
      <c r="D305" s="87"/>
      <c r="E305" s="87"/>
    </row>
    <row r="306" spans="1:5" x14ac:dyDescent="0.3">
      <c r="A306" s="5" t="s">
        <v>26</v>
      </c>
    </row>
    <row r="307" spans="1:5" x14ac:dyDescent="0.3">
      <c r="A307" s="5" t="s">
        <v>85</v>
      </c>
    </row>
    <row r="308" spans="1:5" x14ac:dyDescent="0.3">
      <c r="A308" s="5" t="s">
        <v>766</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43769</v>
      </c>
      <c r="C314" s="24">
        <v>45596</v>
      </c>
      <c r="D314" s="25">
        <v>0.20823187611028537</v>
      </c>
      <c r="E314" s="32">
        <v>5</v>
      </c>
    </row>
    <row r="315" spans="1:5" x14ac:dyDescent="0.3">
      <c r="A315" s="31" t="s">
        <v>37</v>
      </c>
      <c r="B315" s="24">
        <v>43738</v>
      </c>
      <c r="C315" s="24">
        <v>45565</v>
      </c>
      <c r="D315" s="25">
        <v>0.20833634164841172</v>
      </c>
      <c r="E315" s="32">
        <v>5</v>
      </c>
    </row>
    <row r="316" spans="1:5" x14ac:dyDescent="0.3">
      <c r="A316" s="39" t="s">
        <v>38</v>
      </c>
      <c r="B316" s="24">
        <v>43707</v>
      </c>
      <c r="C316" s="24">
        <v>45534</v>
      </c>
      <c r="D316" s="25">
        <v>0.20721350875342404</v>
      </c>
      <c r="E316" s="32">
        <v>5</v>
      </c>
    </row>
    <row r="317" spans="1:5" x14ac:dyDescent="0.3">
      <c r="A317" s="39" t="s">
        <v>39</v>
      </c>
      <c r="B317" s="24">
        <v>43677</v>
      </c>
      <c r="C317" s="24">
        <v>45504</v>
      </c>
      <c r="D317" s="25">
        <v>0.20755881963044195</v>
      </c>
      <c r="E317" s="32">
        <v>5</v>
      </c>
    </row>
    <row r="318" spans="1:5" x14ac:dyDescent="0.3">
      <c r="A318" s="39" t="s">
        <v>40</v>
      </c>
      <c r="B318" s="24">
        <v>43644</v>
      </c>
      <c r="C318" s="24">
        <v>45471</v>
      </c>
      <c r="D318" s="25">
        <v>0.20692653001399305</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628</v>
      </c>
      <c r="D326" s="27" t="s">
        <v>131</v>
      </c>
      <c r="E326" s="26" t="s">
        <v>14</v>
      </c>
    </row>
    <row r="327" spans="1:5" x14ac:dyDescent="0.3">
      <c r="A327" s="19"/>
      <c r="B327" s="20" t="s">
        <v>15</v>
      </c>
      <c r="C327" s="21">
        <v>-0.25731846590601226</v>
      </c>
      <c r="D327" s="21">
        <v>-8.8130783597259232E-2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254</v>
      </c>
      <c r="D330" s="26" t="s">
        <v>229</v>
      </c>
      <c r="E330" s="26" t="s">
        <v>14</v>
      </c>
    </row>
    <row r="331" spans="1:5" x14ac:dyDescent="0.3">
      <c r="A331" s="19"/>
      <c r="B331" s="20" t="s">
        <v>15</v>
      </c>
      <c r="C331" s="21">
        <v>8.8525514519344206E-4</v>
      </c>
      <c r="D331" s="21">
        <v>5.2154582322154752E-3</v>
      </c>
      <c r="E331" s="22"/>
    </row>
    <row r="332" spans="1:5" x14ac:dyDescent="0.3">
      <c r="A332" s="8" t="s">
        <v>22</v>
      </c>
      <c r="B332" s="16" t="s">
        <v>11</v>
      </c>
      <c r="C332" s="26" t="s">
        <v>136</v>
      </c>
      <c r="D332" s="26" t="s">
        <v>699</v>
      </c>
      <c r="E332" s="26" t="s">
        <v>14</v>
      </c>
    </row>
    <row r="333" spans="1:5" x14ac:dyDescent="0.3">
      <c r="A333" s="19"/>
      <c r="B333" s="20" t="s">
        <v>15</v>
      </c>
      <c r="C333" s="21">
        <v>6.0768910808723042E-2</v>
      </c>
      <c r="D333" s="21">
        <v>3.3782043495367065E-2</v>
      </c>
      <c r="E333" s="22"/>
    </row>
    <row r="334" spans="1:5" ht="36" customHeight="1" x14ac:dyDescent="0.3">
      <c r="A334" s="87" t="s">
        <v>25</v>
      </c>
      <c r="B334" s="87"/>
      <c r="C334" s="87"/>
      <c r="D334" s="87"/>
      <c r="E334" s="87"/>
    </row>
    <row r="335" spans="1:5" x14ac:dyDescent="0.3">
      <c r="A335" s="5" t="s">
        <v>26</v>
      </c>
    </row>
    <row r="336" spans="1:5" x14ac:dyDescent="0.3">
      <c r="A336" s="5" t="s">
        <v>138</v>
      </c>
    </row>
    <row r="337" spans="1:5" x14ac:dyDescent="0.3">
      <c r="A337" s="5" t="s">
        <v>401</v>
      </c>
    </row>
    <row r="338" spans="1:5" x14ac:dyDescent="0.3">
      <c r="A338" s="5" t="s">
        <v>772</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43763</v>
      </c>
      <c r="C343" s="24">
        <v>45590</v>
      </c>
      <c r="D343" s="25">
        <v>2.6420986176817214E-2</v>
      </c>
      <c r="E343" s="32">
        <v>2</v>
      </c>
    </row>
    <row r="344" spans="1:5" x14ac:dyDescent="0.3">
      <c r="A344" s="31" t="s">
        <v>37</v>
      </c>
      <c r="B344" s="24">
        <v>43735</v>
      </c>
      <c r="C344" s="24">
        <v>45562</v>
      </c>
      <c r="D344" s="25">
        <v>2.6431722556456583E-2</v>
      </c>
      <c r="E344" s="32">
        <v>2</v>
      </c>
    </row>
    <row r="345" spans="1:5" x14ac:dyDescent="0.3">
      <c r="A345" s="39" t="s">
        <v>38</v>
      </c>
      <c r="B345" s="24">
        <v>43707</v>
      </c>
      <c r="C345" s="24">
        <v>45534</v>
      </c>
      <c r="D345" s="25">
        <v>2.6446233315558551E-2</v>
      </c>
      <c r="E345" s="32">
        <v>2</v>
      </c>
    </row>
    <row r="346" spans="1:5" x14ac:dyDescent="0.3">
      <c r="A346" s="39" t="s">
        <v>39</v>
      </c>
      <c r="B346" s="24">
        <v>43672</v>
      </c>
      <c r="C346" s="24">
        <v>45499</v>
      </c>
      <c r="D346" s="25">
        <v>2.6432861401883334E-2</v>
      </c>
      <c r="E346" s="32">
        <v>2</v>
      </c>
    </row>
    <row r="347" spans="1:5" x14ac:dyDescent="0.3">
      <c r="A347" s="39" t="s">
        <v>40</v>
      </c>
      <c r="B347" s="24">
        <v>43644</v>
      </c>
      <c r="C347" s="24">
        <v>45471</v>
      </c>
      <c r="D347" s="25">
        <v>2.6448958354685938E-2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614</v>
      </c>
      <c r="D355" s="27" t="s">
        <v>383</v>
      </c>
      <c r="E355" s="26" t="s">
        <v>14</v>
      </c>
    </row>
    <row r="356" spans="1:5" x14ac:dyDescent="0.3">
      <c r="A356" s="19"/>
      <c r="B356" s="20" t="s">
        <v>15</v>
      </c>
      <c r="C356" s="21">
        <v>-0.51169199994254766</v>
      </c>
      <c r="D356" s="21">
        <v>-0.1768170411988178</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699</v>
      </c>
      <c r="D359" s="26" t="s">
        <v>598</v>
      </c>
      <c r="E359" s="26" t="s">
        <v>14</v>
      </c>
    </row>
    <row r="360" spans="1:5" x14ac:dyDescent="0.3">
      <c r="A360" s="19"/>
      <c r="B360" s="20" t="s">
        <v>15</v>
      </c>
      <c r="C360" s="21">
        <v>6.8965033725749691E-2</v>
      </c>
      <c r="D360" s="21">
        <v>9.1236501163572292E-2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799999999999997" customHeight="1" x14ac:dyDescent="0.3">
      <c r="A363" s="87" t="s">
        <v>25</v>
      </c>
      <c r="B363" s="87"/>
      <c r="C363" s="87"/>
      <c r="D363" s="87"/>
      <c r="E363" s="87"/>
    </row>
    <row r="364" spans="1:5" x14ac:dyDescent="0.3">
      <c r="A364" s="5" t="s">
        <v>26</v>
      </c>
    </row>
    <row r="365" spans="1:5" x14ac:dyDescent="0.3">
      <c r="A365" s="5" t="s">
        <v>85</v>
      </c>
    </row>
    <row r="366" spans="1:5" x14ac:dyDescent="0.3">
      <c r="A366" s="5" t="s">
        <v>487</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45596</v>
      </c>
      <c r="D372" s="25">
        <v>0.15974005839972594</v>
      </c>
      <c r="E372" s="32">
        <v>4</v>
      </c>
    </row>
    <row r="373" spans="1:5" x14ac:dyDescent="0.3">
      <c r="A373" s="31" t="s">
        <v>37</v>
      </c>
      <c r="B373" s="24">
        <v>43910</v>
      </c>
      <c r="C373" s="24">
        <v>45565</v>
      </c>
      <c r="D373" s="25">
        <v>0.16036759165524209</v>
      </c>
      <c r="E373" s="32">
        <v>4</v>
      </c>
    </row>
    <row r="374" spans="1:5" x14ac:dyDescent="0.3">
      <c r="A374" s="39" t="s">
        <v>38</v>
      </c>
      <c r="B374" s="24">
        <v>43910</v>
      </c>
      <c r="C374" s="24">
        <v>45534</v>
      </c>
      <c r="D374" s="25">
        <v>0.16062986929641496</v>
      </c>
      <c r="E374" s="32">
        <v>4</v>
      </c>
    </row>
    <row r="375" spans="1:5" x14ac:dyDescent="0.3">
      <c r="A375" s="39" t="s">
        <v>39</v>
      </c>
      <c r="B375" s="24">
        <v>43910</v>
      </c>
      <c r="C375" s="24">
        <v>45504</v>
      </c>
      <c r="D375" s="25">
        <v>0.15978080338836945</v>
      </c>
      <c r="E375" s="32">
        <v>4</v>
      </c>
    </row>
    <row r="376" spans="1:5" x14ac:dyDescent="0.3">
      <c r="A376" s="39" t="s">
        <v>40</v>
      </c>
      <c r="B376" s="24">
        <v>43910</v>
      </c>
      <c r="C376" s="24">
        <v>45471</v>
      </c>
      <c r="D376" s="25">
        <v>0.15996404624575108</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773</v>
      </c>
      <c r="E384" s="26" t="s">
        <v>14</v>
      </c>
    </row>
    <row r="385" spans="1:5" x14ac:dyDescent="0.3">
      <c r="A385" s="19"/>
      <c r="B385" s="20" t="s">
        <v>15</v>
      </c>
      <c r="C385" s="21">
        <v>-0.62917281751103937</v>
      </c>
      <c r="D385" s="21">
        <v>-0.24203772471152873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361</v>
      </c>
      <c r="E388" s="26" t="s">
        <v>14</v>
      </c>
    </row>
    <row r="389" spans="1:5" x14ac:dyDescent="0.3">
      <c r="A389" s="19"/>
      <c r="B389" s="20" t="s">
        <v>15</v>
      </c>
      <c r="C389" s="21">
        <v>-3.0288484415893491E-2</v>
      </c>
      <c r="D389" s="21">
        <v>7.2897462009542391E-3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5.4" customHeight="1" x14ac:dyDescent="0.3">
      <c r="A392" s="87" t="s">
        <v>25</v>
      </c>
      <c r="B392" s="87"/>
      <c r="C392" s="87"/>
      <c r="D392" s="87"/>
      <c r="E392" s="87"/>
    </row>
    <row r="393" spans="1:5" x14ac:dyDescent="0.3">
      <c r="A393" s="5" t="s">
        <v>26</v>
      </c>
    </row>
    <row r="394" spans="1:5" x14ac:dyDescent="0.3">
      <c r="A394" s="5" t="s">
        <v>49</v>
      </c>
    </row>
    <row r="395" spans="1:5" x14ac:dyDescent="0.3">
      <c r="A395" s="5" t="s">
        <v>774</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43763</v>
      </c>
      <c r="C401" s="24">
        <v>45590</v>
      </c>
      <c r="D401" s="25">
        <v>8.1432830477250542E-2</v>
      </c>
      <c r="E401" s="32">
        <v>3</v>
      </c>
    </row>
    <row r="402" spans="1:5" x14ac:dyDescent="0.3">
      <c r="A402" s="31" t="s">
        <v>37</v>
      </c>
      <c r="B402" s="24">
        <v>43735</v>
      </c>
      <c r="C402" s="24">
        <v>45562</v>
      </c>
      <c r="D402" s="25">
        <v>8.1624863339986697E-2</v>
      </c>
      <c r="E402" s="32">
        <v>3</v>
      </c>
    </row>
    <row r="403" spans="1:5" x14ac:dyDescent="0.3">
      <c r="A403" s="39" t="s">
        <v>38</v>
      </c>
      <c r="B403" s="24">
        <v>43707</v>
      </c>
      <c r="C403" s="24">
        <v>45534</v>
      </c>
      <c r="D403" s="25">
        <v>8.1759956381541238E-2</v>
      </c>
      <c r="E403" s="32">
        <v>3</v>
      </c>
    </row>
    <row r="404" spans="1:5" x14ac:dyDescent="0.3">
      <c r="A404" s="39" t="s">
        <v>39</v>
      </c>
      <c r="B404" s="24">
        <v>43672</v>
      </c>
      <c r="C404" s="24">
        <v>45499</v>
      </c>
      <c r="D404" s="25">
        <v>8.2052553867253838E-2</v>
      </c>
      <c r="E404" s="32">
        <v>3</v>
      </c>
    </row>
    <row r="405" spans="1:5" x14ac:dyDescent="0.3">
      <c r="A405" s="39" t="s">
        <v>40</v>
      </c>
      <c r="B405" s="24">
        <v>43644</v>
      </c>
      <c r="C405" s="24">
        <v>45471</v>
      </c>
      <c r="D405" s="25">
        <v>8.2060375126816507E-2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-0.76547322729129774</v>
      </c>
      <c r="D414" s="21">
        <v>-0.35461586648821242</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775</v>
      </c>
      <c r="E417" s="26" t="s">
        <v>14</v>
      </c>
    </row>
    <row r="418" spans="1:5" x14ac:dyDescent="0.3">
      <c r="A418" s="19"/>
      <c r="B418" s="20" t="s">
        <v>15</v>
      </c>
      <c r="C418" s="21">
        <v>2.8613896613776113E-3</v>
      </c>
      <c r="D418" s="21">
        <v>2.576720081172712E-2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5.4" customHeight="1" x14ac:dyDescent="0.3">
      <c r="A421" s="87" t="s">
        <v>25</v>
      </c>
      <c r="B421" s="87"/>
      <c r="C421" s="87"/>
      <c r="D421" s="87"/>
      <c r="E421" s="87"/>
    </row>
    <row r="422" spans="1:5" x14ac:dyDescent="0.3">
      <c r="A422" s="5" t="s">
        <v>26</v>
      </c>
    </row>
    <row r="423" spans="1:5" x14ac:dyDescent="0.3">
      <c r="A423" s="5" t="s">
        <v>49</v>
      </c>
    </row>
    <row r="424" spans="1:5" x14ac:dyDescent="0.3">
      <c r="A424" s="5" t="s">
        <v>683</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43767</v>
      </c>
      <c r="C430" s="24">
        <v>45594</v>
      </c>
      <c r="D430" s="25">
        <v>0.14743828105487822</v>
      </c>
      <c r="E430" s="32">
        <v>4</v>
      </c>
    </row>
    <row r="431" spans="1:5" x14ac:dyDescent="0.3">
      <c r="A431" s="31" t="s">
        <v>37</v>
      </c>
      <c r="B431" s="24">
        <v>43732</v>
      </c>
      <c r="C431" s="24">
        <v>45559</v>
      </c>
      <c r="D431" s="25">
        <v>0.14818556888188852</v>
      </c>
      <c r="E431" s="32">
        <v>4</v>
      </c>
    </row>
    <row r="432" spans="1:5" x14ac:dyDescent="0.3">
      <c r="A432" s="39" t="s">
        <v>38</v>
      </c>
      <c r="B432" s="24">
        <v>43704</v>
      </c>
      <c r="C432" s="24">
        <v>45531</v>
      </c>
      <c r="D432" s="25">
        <v>0.14826012798419044</v>
      </c>
      <c r="E432" s="32">
        <v>4</v>
      </c>
    </row>
    <row r="433" spans="1:5" x14ac:dyDescent="0.3">
      <c r="A433" s="39" t="s">
        <v>39</v>
      </c>
      <c r="B433" s="24">
        <v>43676</v>
      </c>
      <c r="C433" s="24">
        <v>45503</v>
      </c>
      <c r="D433" s="25">
        <v>0.14818488151246126</v>
      </c>
      <c r="E433" s="32">
        <v>4</v>
      </c>
    </row>
    <row r="434" spans="1:5" x14ac:dyDescent="0.3">
      <c r="A434" s="39" t="s">
        <v>40</v>
      </c>
      <c r="B434" s="24">
        <v>43641</v>
      </c>
      <c r="C434" s="24">
        <v>45468</v>
      </c>
      <c r="D434" s="25">
        <v>0.14813637954240297</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-0.74800981175005044</v>
      </c>
      <c r="D443" s="21">
        <v>-0.33796261158858376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243</v>
      </c>
      <c r="D446" s="26" t="s">
        <v>641</v>
      </c>
      <c r="E446" s="26" t="s">
        <v>14</v>
      </c>
    </row>
    <row r="447" spans="1:5" x14ac:dyDescent="0.3">
      <c r="A447" s="19"/>
      <c r="B447" s="20" t="s">
        <v>15</v>
      </c>
      <c r="C447" s="21">
        <v>8.524150332673841E-3</v>
      </c>
      <c r="D447" s="21">
        <v>2.8269648617955667E-2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87" t="s">
        <v>25</v>
      </c>
      <c r="B450" s="87"/>
      <c r="C450" s="87"/>
      <c r="D450" s="87"/>
      <c r="E450" s="87"/>
    </row>
    <row r="451" spans="1:5" x14ac:dyDescent="0.3">
      <c r="A451" s="5" t="s">
        <v>26</v>
      </c>
    </row>
    <row r="452" spans="1:5" x14ac:dyDescent="0.3">
      <c r="A452" s="5" t="s">
        <v>49</v>
      </c>
    </row>
    <row r="453" spans="1:5" x14ac:dyDescent="0.3">
      <c r="A453" s="5" t="s">
        <v>338</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43767</v>
      </c>
      <c r="C459" s="24">
        <v>45594</v>
      </c>
      <c r="D459" s="25">
        <v>0.1403308472097638</v>
      </c>
      <c r="E459" s="32">
        <v>4</v>
      </c>
    </row>
    <row r="460" spans="1:5" x14ac:dyDescent="0.3">
      <c r="A460" s="31" t="s">
        <v>37</v>
      </c>
      <c r="B460" s="24">
        <v>43732</v>
      </c>
      <c r="C460" s="24">
        <v>45559</v>
      </c>
      <c r="D460" s="25">
        <v>0.14108426545568822</v>
      </c>
      <c r="E460" s="32">
        <v>4</v>
      </c>
    </row>
    <row r="461" spans="1:5" x14ac:dyDescent="0.3">
      <c r="A461" s="39" t="s">
        <v>38</v>
      </c>
      <c r="B461" s="24">
        <v>43704</v>
      </c>
      <c r="C461" s="24">
        <v>45531</v>
      </c>
      <c r="D461" s="25">
        <v>0.1412417484598687</v>
      </c>
      <c r="E461" s="32">
        <v>4</v>
      </c>
    </row>
    <row r="462" spans="1:5" x14ac:dyDescent="0.3">
      <c r="A462" s="39" t="s">
        <v>39</v>
      </c>
      <c r="B462" s="24">
        <v>43676</v>
      </c>
      <c r="C462" s="24">
        <v>45503</v>
      </c>
      <c r="D462" s="25">
        <v>0.1411133741000416</v>
      </c>
      <c r="E462" s="32">
        <v>4</v>
      </c>
    </row>
    <row r="463" spans="1:5" x14ac:dyDescent="0.3">
      <c r="A463" s="39" t="s">
        <v>40</v>
      </c>
      <c r="B463" s="24">
        <v>43641</v>
      </c>
      <c r="C463" s="24">
        <v>45468</v>
      </c>
      <c r="D463" s="25">
        <v>0.14110013885398834</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-0.51437410726160504</v>
      </c>
      <c r="D472" s="21">
        <v>-0.2426296566628926</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411</v>
      </c>
      <c r="E475" s="26" t="s">
        <v>14</v>
      </c>
    </row>
    <row r="476" spans="1:5" x14ac:dyDescent="0.3">
      <c r="A476" s="19"/>
      <c r="B476" s="20" t="s">
        <v>15</v>
      </c>
      <c r="C476" s="21">
        <v>-6.9963279913071941E-2</v>
      </c>
      <c r="D476" s="21">
        <v>-1.3897719717358203E-2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799999999999997" customHeight="1" x14ac:dyDescent="0.3">
      <c r="A479" s="87" t="s">
        <v>25</v>
      </c>
      <c r="B479" s="87"/>
      <c r="C479" s="87"/>
      <c r="D479" s="87"/>
      <c r="E479" s="87"/>
    </row>
    <row r="480" spans="1:5" x14ac:dyDescent="0.3">
      <c r="A480" s="5" t="s">
        <v>26</v>
      </c>
    </row>
    <row r="481" spans="1:5" x14ac:dyDescent="0.3">
      <c r="A481" s="5" t="s">
        <v>138</v>
      </c>
    </row>
    <row r="482" spans="1:5" x14ac:dyDescent="0.3">
      <c r="A482" s="5" t="s">
        <v>776</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43760</v>
      </c>
      <c r="C488" s="24">
        <v>45594</v>
      </c>
      <c r="D488" s="25">
        <v>7.8379201877569929E-2</v>
      </c>
      <c r="E488" s="32">
        <v>3</v>
      </c>
    </row>
    <row r="489" spans="1:5" x14ac:dyDescent="0.3">
      <c r="A489" s="31" t="s">
        <v>37</v>
      </c>
      <c r="B489" s="24">
        <v>43718</v>
      </c>
      <c r="C489" s="24">
        <v>45552</v>
      </c>
      <c r="D489" s="25">
        <v>7.8630967916358263E-2</v>
      </c>
      <c r="E489" s="32">
        <v>3</v>
      </c>
    </row>
    <row r="490" spans="1:5" x14ac:dyDescent="0.3">
      <c r="A490" s="39" t="s">
        <v>38</v>
      </c>
      <c r="B490" s="24">
        <v>43690</v>
      </c>
      <c r="C490" s="24">
        <v>45524</v>
      </c>
      <c r="D490" s="25">
        <v>7.8806168773508711E-2</v>
      </c>
      <c r="E490" s="32">
        <v>3</v>
      </c>
    </row>
    <row r="491" spans="1:5" x14ac:dyDescent="0.3">
      <c r="A491" s="39" t="s">
        <v>39</v>
      </c>
      <c r="B491" s="24">
        <v>43662</v>
      </c>
      <c r="C491" s="24">
        <v>45496</v>
      </c>
      <c r="D491" s="25">
        <v>7.8698630454521204E-2</v>
      </c>
      <c r="E491" s="32">
        <v>3</v>
      </c>
    </row>
    <row r="492" spans="1:5" x14ac:dyDescent="0.3">
      <c r="A492" s="39" t="s">
        <v>40</v>
      </c>
      <c r="B492" s="24">
        <v>43634</v>
      </c>
      <c r="C492" s="24">
        <v>45468</v>
      </c>
      <c r="D492" s="25">
        <v>7.8720168978817021E-2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-0.67588700900079557</v>
      </c>
      <c r="D501" s="21">
        <v>-0.21666338642279293</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241</v>
      </c>
      <c r="E506" s="26" t="s">
        <v>14</v>
      </c>
    </row>
    <row r="507" spans="1:5" x14ac:dyDescent="0.3">
      <c r="A507" s="19"/>
      <c r="B507" s="20" t="s">
        <v>15</v>
      </c>
      <c r="C507" s="21">
        <v>0.13851284703993083</v>
      </c>
      <c r="D507" s="21">
        <v>2.550628945097122E-2</v>
      </c>
      <c r="E507" s="22"/>
    </row>
    <row r="508" spans="1:5" ht="34.200000000000003"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563</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43753</v>
      </c>
      <c r="C517" s="24">
        <v>45587</v>
      </c>
      <c r="D517" s="25">
        <v>0.10248695256481165</v>
      </c>
      <c r="E517" s="32">
        <v>3</v>
      </c>
    </row>
    <row r="518" spans="1:5" x14ac:dyDescent="0.3">
      <c r="A518" s="31" t="s">
        <v>37</v>
      </c>
      <c r="B518" s="24">
        <v>43725</v>
      </c>
      <c r="C518" s="24">
        <v>45559</v>
      </c>
      <c r="D518" s="25">
        <v>0.1024820042007915</v>
      </c>
      <c r="E518" s="32">
        <v>3</v>
      </c>
    </row>
    <row r="519" spans="1:5" x14ac:dyDescent="0.3">
      <c r="A519" s="39" t="s">
        <v>38</v>
      </c>
      <c r="B519" s="24">
        <v>43697</v>
      </c>
      <c r="C519" s="24">
        <v>45531</v>
      </c>
      <c r="D519" s="25">
        <v>0.1027355222957668</v>
      </c>
      <c r="E519" s="32">
        <v>3</v>
      </c>
    </row>
    <row r="520" spans="1:5" x14ac:dyDescent="0.3">
      <c r="A520" s="39" t="s">
        <v>39</v>
      </c>
      <c r="B520" s="24">
        <v>43669</v>
      </c>
      <c r="C520" s="24">
        <v>45503</v>
      </c>
      <c r="D520" s="25">
        <v>0.10303022586556226</v>
      </c>
      <c r="E520" s="32">
        <v>3</v>
      </c>
    </row>
    <row r="521" spans="1:5" x14ac:dyDescent="0.3">
      <c r="A521" s="39" t="s">
        <v>40</v>
      </c>
      <c r="B521" s="24">
        <v>43627</v>
      </c>
      <c r="C521" s="24">
        <v>45461</v>
      </c>
      <c r="D521" s="25">
        <v>0.10308977301222977</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284</v>
      </c>
      <c r="D529" s="27" t="s">
        <v>669</v>
      </c>
      <c r="E529" s="26" t="s">
        <v>14</v>
      </c>
    </row>
    <row r="530" spans="1:5" x14ac:dyDescent="0.3">
      <c r="A530" s="19"/>
      <c r="B530" s="20" t="s">
        <v>15</v>
      </c>
      <c r="C530" s="21">
        <v>-0.69552351167474569</v>
      </c>
      <c r="D530" s="21">
        <v>-0.33472726943655817</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446</v>
      </c>
      <c r="D533" s="26" t="s">
        <v>272</v>
      </c>
      <c r="E533" s="26" t="s">
        <v>14</v>
      </c>
    </row>
    <row r="534" spans="1:5" x14ac:dyDescent="0.3">
      <c r="A534" s="19"/>
      <c r="B534" s="20" t="s">
        <v>15</v>
      </c>
      <c r="C534" s="21">
        <v>-2.9415071242390844E-2</v>
      </c>
      <c r="D534" s="21">
        <v>3.165687196897915E-3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87" t="s">
        <v>25</v>
      </c>
      <c r="B537" s="87"/>
      <c r="C537" s="87"/>
      <c r="D537" s="87"/>
      <c r="E537" s="87"/>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43767</v>
      </c>
      <c r="C546" s="24">
        <v>45594</v>
      </c>
      <c r="D546" s="25">
        <v>9.7880256498745391E-2</v>
      </c>
      <c r="E546" s="32">
        <v>3</v>
      </c>
    </row>
    <row r="547" spans="1:5" x14ac:dyDescent="0.3">
      <c r="A547" s="31" t="s">
        <v>37</v>
      </c>
      <c r="B547" s="24">
        <v>43732</v>
      </c>
      <c r="C547" s="24">
        <v>45559</v>
      </c>
      <c r="D547" s="25">
        <v>9.8237379088401189E-2</v>
      </c>
      <c r="E547" s="32">
        <v>3</v>
      </c>
    </row>
    <row r="548" spans="1:5" x14ac:dyDescent="0.3">
      <c r="A548" s="39" t="s">
        <v>38</v>
      </c>
      <c r="B548" s="24">
        <v>43704</v>
      </c>
      <c r="C548" s="24">
        <v>45531</v>
      </c>
      <c r="D548" s="25">
        <v>9.8330601892455238E-2</v>
      </c>
      <c r="E548" s="32">
        <v>3</v>
      </c>
    </row>
    <row r="549" spans="1:5" x14ac:dyDescent="0.3">
      <c r="A549" s="39" t="s">
        <v>39</v>
      </c>
      <c r="B549" s="24">
        <v>43676</v>
      </c>
      <c r="C549" s="24">
        <v>45503</v>
      </c>
      <c r="D549" s="25">
        <v>9.8428833751907543E-2</v>
      </c>
      <c r="E549" s="32">
        <v>3</v>
      </c>
    </row>
    <row r="550" spans="1:5" x14ac:dyDescent="0.3">
      <c r="A550" s="39" t="s">
        <v>40</v>
      </c>
      <c r="B550" s="24">
        <v>43641</v>
      </c>
      <c r="C550" s="24">
        <v>45468</v>
      </c>
      <c r="D550" s="25">
        <v>9.8445128551058206E-2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-0.71430187495874309</v>
      </c>
      <c r="D559" s="21">
        <v>-0.30652098535251193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268</v>
      </c>
      <c r="D562" s="26" t="s">
        <v>46</v>
      </c>
      <c r="E562" s="26" t="s">
        <v>14</v>
      </c>
    </row>
    <row r="563" spans="1:5" x14ac:dyDescent="0.3">
      <c r="A563" s="19"/>
      <c r="B563" s="20" t="s">
        <v>15</v>
      </c>
      <c r="C563" s="21">
        <v>-5.1314178784092279E-2</v>
      </c>
      <c r="D563" s="21">
        <v>-1.0588798667700017E-3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4.799999999999997" customHeight="1" x14ac:dyDescent="0.3">
      <c r="A566" s="87" t="s">
        <v>25</v>
      </c>
      <c r="B566" s="87"/>
      <c r="C566" s="87"/>
      <c r="D566" s="87"/>
      <c r="E566" s="87"/>
    </row>
    <row r="567" spans="1:5" x14ac:dyDescent="0.3">
      <c r="A567" s="5" t="s">
        <v>26</v>
      </c>
    </row>
    <row r="568" spans="1:5" x14ac:dyDescent="0.3">
      <c r="A568" s="5" t="s">
        <v>49</v>
      </c>
    </row>
    <row r="569" spans="1:5" x14ac:dyDescent="0.3">
      <c r="A569" s="5" t="s">
        <v>225</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43767</v>
      </c>
      <c r="C575" s="24">
        <v>45594</v>
      </c>
      <c r="D575" s="25">
        <v>0.11811318619007714</v>
      </c>
      <c r="E575" s="32">
        <v>3</v>
      </c>
    </row>
    <row r="576" spans="1:5" x14ac:dyDescent="0.3">
      <c r="A576" s="31" t="s">
        <v>37</v>
      </c>
      <c r="B576" s="24">
        <v>43732</v>
      </c>
      <c r="C576" s="24">
        <v>45559</v>
      </c>
      <c r="D576" s="25">
        <v>0.11851861813908147</v>
      </c>
      <c r="E576" s="32">
        <v>3</v>
      </c>
    </row>
    <row r="577" spans="1:5" x14ac:dyDescent="0.3">
      <c r="A577" s="39" t="s">
        <v>38</v>
      </c>
      <c r="B577" s="24">
        <v>43704</v>
      </c>
      <c r="C577" s="24">
        <v>45531</v>
      </c>
      <c r="D577" s="25">
        <v>0.1187881160625687</v>
      </c>
      <c r="E577" s="32">
        <v>3</v>
      </c>
    </row>
    <row r="578" spans="1:5" x14ac:dyDescent="0.3">
      <c r="A578" s="39" t="s">
        <v>39</v>
      </c>
      <c r="B578" s="24">
        <v>43676</v>
      </c>
      <c r="C578" s="24">
        <v>45503</v>
      </c>
      <c r="D578" s="25">
        <v>0.11889043161267723</v>
      </c>
      <c r="E578" s="32">
        <v>3</v>
      </c>
    </row>
    <row r="579" spans="1:5" x14ac:dyDescent="0.3">
      <c r="A579" s="39" t="s">
        <v>40</v>
      </c>
      <c r="B579" s="24">
        <v>43641</v>
      </c>
      <c r="C579" s="24">
        <v>45468</v>
      </c>
      <c r="D579" s="25">
        <v>0.11888930018116071</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761</v>
      </c>
      <c r="D587" s="27" t="s">
        <v>592</v>
      </c>
      <c r="E587" s="26" t="s">
        <v>14</v>
      </c>
    </row>
    <row r="588" spans="1:5" x14ac:dyDescent="0.3">
      <c r="A588" s="19"/>
      <c r="B588" s="20" t="s">
        <v>15</v>
      </c>
      <c r="C588" s="21">
        <v>-0.68018697668677963</v>
      </c>
      <c r="D588" s="21">
        <v>-0.27781456712467467</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132</v>
      </c>
      <c r="D591" s="26" t="s">
        <v>99</v>
      </c>
      <c r="E591" s="26" t="s">
        <v>14</v>
      </c>
    </row>
    <row r="592" spans="1:5" x14ac:dyDescent="0.3">
      <c r="A592" s="19"/>
      <c r="B592" s="20" t="s">
        <v>15</v>
      </c>
      <c r="C592" s="21">
        <v>-5.4829371346941325E-2</v>
      </c>
      <c r="D592" s="21">
        <v>-4.566494942278454E-3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6" customHeight="1" x14ac:dyDescent="0.3">
      <c r="A595" s="87" t="s">
        <v>25</v>
      </c>
      <c r="B595" s="87"/>
      <c r="C595" s="87"/>
      <c r="D595" s="87"/>
      <c r="E595" s="87"/>
    </row>
    <row r="596" spans="1:5" x14ac:dyDescent="0.3">
      <c r="A596" s="5" t="s">
        <v>26</v>
      </c>
    </row>
    <row r="597" spans="1:5" x14ac:dyDescent="0.3">
      <c r="A597" s="5" t="s">
        <v>49</v>
      </c>
    </row>
    <row r="598" spans="1:5" x14ac:dyDescent="0.3">
      <c r="A598" s="5" t="s">
        <v>326</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43767</v>
      </c>
      <c r="C604" s="24">
        <v>45594</v>
      </c>
      <c r="D604" s="25">
        <v>9.8822880610616726E-2</v>
      </c>
      <c r="E604" s="32">
        <v>3</v>
      </c>
    </row>
    <row r="605" spans="1:5" x14ac:dyDescent="0.3">
      <c r="A605" s="31" t="s">
        <v>37</v>
      </c>
      <c r="B605" s="24">
        <v>43732</v>
      </c>
      <c r="C605" s="24">
        <v>45559</v>
      </c>
      <c r="D605" s="25">
        <v>9.9123173273179585E-2</v>
      </c>
      <c r="E605" s="32">
        <v>3</v>
      </c>
    </row>
    <row r="606" spans="1:5" x14ac:dyDescent="0.3">
      <c r="A606" s="39" t="s">
        <v>38</v>
      </c>
      <c r="B606" s="24">
        <v>43704</v>
      </c>
      <c r="C606" s="24">
        <v>45531</v>
      </c>
      <c r="D606" s="25">
        <v>9.9384758383528421E-2</v>
      </c>
      <c r="E606" s="32">
        <v>3</v>
      </c>
    </row>
    <row r="607" spans="1:5" x14ac:dyDescent="0.3">
      <c r="A607" s="39" t="s">
        <v>39</v>
      </c>
      <c r="B607" s="24">
        <v>43676</v>
      </c>
      <c r="C607" s="24">
        <v>45503</v>
      </c>
      <c r="D607" s="25">
        <v>9.945196262050307E-2</v>
      </c>
      <c r="E607" s="32">
        <v>3</v>
      </c>
    </row>
    <row r="608" spans="1:5" x14ac:dyDescent="0.3">
      <c r="A608" s="39" t="s">
        <v>40</v>
      </c>
      <c r="B608" s="24">
        <v>43641</v>
      </c>
      <c r="C608" s="24">
        <v>45468</v>
      </c>
      <c r="D608" s="25">
        <v>9.9447850805998703E-2</v>
      </c>
      <c r="E608" s="32">
        <v>3</v>
      </c>
    </row>
  </sheetData>
  <mergeCells count="147">
    <mergeCell ref="A581:E581"/>
    <mergeCell ref="C582:C584"/>
    <mergeCell ref="D582:D584"/>
    <mergeCell ref="E582:E584"/>
    <mergeCell ref="A602:E602"/>
    <mergeCell ref="A601:E601"/>
    <mergeCell ref="A595:E595"/>
    <mergeCell ref="A552:E552"/>
    <mergeCell ref="C553:C555"/>
    <mergeCell ref="D553:D555"/>
    <mergeCell ref="E553:E555"/>
    <mergeCell ref="A573:E573"/>
    <mergeCell ref="A572:E572"/>
    <mergeCell ref="A566:E566"/>
    <mergeCell ref="A523:E523"/>
    <mergeCell ref="C524:C526"/>
    <mergeCell ref="D524:D526"/>
    <mergeCell ref="E524:E526"/>
    <mergeCell ref="A544:E544"/>
    <mergeCell ref="A543:E543"/>
    <mergeCell ref="A537:E537"/>
    <mergeCell ref="A494:E494"/>
    <mergeCell ref="C495:C497"/>
    <mergeCell ref="D495:D497"/>
    <mergeCell ref="E495:E497"/>
    <mergeCell ref="A515:E515"/>
    <mergeCell ref="A514:E514"/>
    <mergeCell ref="A508:E508"/>
    <mergeCell ref="A465:E465"/>
    <mergeCell ref="C466:C468"/>
    <mergeCell ref="D466:D468"/>
    <mergeCell ref="E466:E468"/>
    <mergeCell ref="A486:E486"/>
    <mergeCell ref="A485:E485"/>
    <mergeCell ref="A479:E479"/>
    <mergeCell ref="A436:E436"/>
    <mergeCell ref="C437:C439"/>
    <mergeCell ref="D437:D439"/>
    <mergeCell ref="E437:E439"/>
    <mergeCell ref="A457:E457"/>
    <mergeCell ref="A456:E456"/>
    <mergeCell ref="A450:E450"/>
    <mergeCell ref="A407:E407"/>
    <mergeCell ref="C408:C410"/>
    <mergeCell ref="D408:D410"/>
    <mergeCell ref="E408:E410"/>
    <mergeCell ref="A428:E428"/>
    <mergeCell ref="A427:E427"/>
    <mergeCell ref="A421:E421"/>
    <mergeCell ref="A378:E378"/>
    <mergeCell ref="C379:C381"/>
    <mergeCell ref="D379:D381"/>
    <mergeCell ref="E379:E381"/>
    <mergeCell ref="A399:E399"/>
    <mergeCell ref="A398:E398"/>
    <mergeCell ref="A392:E392"/>
    <mergeCell ref="A349:E349"/>
    <mergeCell ref="C350:C352"/>
    <mergeCell ref="D350:D352"/>
    <mergeCell ref="E350:E352"/>
    <mergeCell ref="A370:E370"/>
    <mergeCell ref="A369:E369"/>
    <mergeCell ref="A363:E363"/>
    <mergeCell ref="A320:E320"/>
    <mergeCell ref="C321:C323"/>
    <mergeCell ref="D321:D323"/>
    <mergeCell ref="E321:E323"/>
    <mergeCell ref="A341:E341"/>
    <mergeCell ref="A340:E340"/>
    <mergeCell ref="A334:E334"/>
    <mergeCell ref="A291:E291"/>
    <mergeCell ref="C292:C294"/>
    <mergeCell ref="D292:D294"/>
    <mergeCell ref="E292:E294"/>
    <mergeCell ref="A312:E312"/>
    <mergeCell ref="A311:E311"/>
    <mergeCell ref="A305:E305"/>
    <mergeCell ref="A262:E262"/>
    <mergeCell ref="C263:C265"/>
    <mergeCell ref="D263:D265"/>
    <mergeCell ref="E263:E265"/>
    <mergeCell ref="A283:E283"/>
    <mergeCell ref="A282:E282"/>
    <mergeCell ref="A276:E276"/>
    <mergeCell ref="A233:E233"/>
    <mergeCell ref="C234:C236"/>
    <mergeCell ref="D234:D236"/>
    <mergeCell ref="E234:E236"/>
    <mergeCell ref="A254:E254"/>
    <mergeCell ref="A253:E253"/>
    <mergeCell ref="A247:E247"/>
    <mergeCell ref="A204:E204"/>
    <mergeCell ref="C205:C207"/>
    <mergeCell ref="D205:D207"/>
    <mergeCell ref="E205:E207"/>
    <mergeCell ref="A225:E225"/>
    <mergeCell ref="A224:E224"/>
    <mergeCell ref="A218:E218"/>
    <mergeCell ref="A175:E175"/>
    <mergeCell ref="C176:C178"/>
    <mergeCell ref="D176:D178"/>
    <mergeCell ref="E176:E178"/>
    <mergeCell ref="A196:E196"/>
    <mergeCell ref="A195:E195"/>
    <mergeCell ref="A189:E189"/>
    <mergeCell ref="A146:E146"/>
    <mergeCell ref="C147:C149"/>
    <mergeCell ref="D147:D149"/>
    <mergeCell ref="E147:E149"/>
    <mergeCell ref="A167:E167"/>
    <mergeCell ref="A166:E166"/>
    <mergeCell ref="A160:E160"/>
    <mergeCell ref="A117:E117"/>
    <mergeCell ref="C118:C120"/>
    <mergeCell ref="D118:D120"/>
    <mergeCell ref="E118:E120"/>
    <mergeCell ref="A138:E138"/>
    <mergeCell ref="A137:E137"/>
    <mergeCell ref="A131:E131"/>
    <mergeCell ref="A88:E88"/>
    <mergeCell ref="C89:C91"/>
    <mergeCell ref="D89:D91"/>
    <mergeCell ref="E89:E91"/>
    <mergeCell ref="A109:E109"/>
    <mergeCell ref="A108:E108"/>
    <mergeCell ref="A102:E102"/>
    <mergeCell ref="A80:E80"/>
    <mergeCell ref="A79:E79"/>
    <mergeCell ref="A73:E73"/>
    <mergeCell ref="A30:E30"/>
    <mergeCell ref="C31:C33"/>
    <mergeCell ref="D31:D33"/>
    <mergeCell ref="E31:E33"/>
    <mergeCell ref="A51:E51"/>
    <mergeCell ref="A50:E50"/>
    <mergeCell ref="A44:E44"/>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319FA-A571-4CE7-8562-7C4C17F6996F}">
  <dimension ref="A1:E608"/>
  <sheetViews>
    <sheetView topLeftCell="A32" workbookViewId="0">
      <selection activeCell="I44" sqref="I44"/>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26" t="s">
        <v>648</v>
      </c>
      <c r="D7" s="27" t="s">
        <v>724</v>
      </c>
      <c r="E7" s="26" t="s">
        <v>14</v>
      </c>
    </row>
    <row r="8" spans="1:5" x14ac:dyDescent="0.3">
      <c r="A8" s="19"/>
      <c r="B8" s="20" t="s">
        <v>15</v>
      </c>
      <c r="C8" s="21">
        <v>-0.32245487204164436</v>
      </c>
      <c r="D8" s="21">
        <v>-0.11316404224917131</v>
      </c>
      <c r="E8" s="22"/>
    </row>
    <row r="9" spans="1:5" x14ac:dyDescent="0.3">
      <c r="A9" s="8" t="s">
        <v>16</v>
      </c>
      <c r="B9" s="16" t="s">
        <v>11</v>
      </c>
      <c r="C9" s="26" t="s">
        <v>17</v>
      </c>
      <c r="D9" s="26" t="s">
        <v>227</v>
      </c>
      <c r="E9" s="26" t="s">
        <v>14</v>
      </c>
    </row>
    <row r="10" spans="1:5" x14ac:dyDescent="0.3">
      <c r="A10" s="19"/>
      <c r="B10" s="20" t="s">
        <v>15</v>
      </c>
      <c r="C10" s="21">
        <v>-0.17081007141479332</v>
      </c>
      <c r="D10" s="21">
        <v>-4.6291311522888012E-2</v>
      </c>
      <c r="E10" s="22"/>
    </row>
    <row r="11" spans="1:5" x14ac:dyDescent="0.3">
      <c r="A11" s="8" t="s">
        <v>19</v>
      </c>
      <c r="B11" s="16" t="s">
        <v>11</v>
      </c>
      <c r="C11" s="26" t="s">
        <v>268</v>
      </c>
      <c r="D11" s="26" t="s">
        <v>232</v>
      </c>
      <c r="E11" s="26" t="s">
        <v>14</v>
      </c>
    </row>
    <row r="12" spans="1:5" x14ac:dyDescent="0.3">
      <c r="A12" s="19"/>
      <c r="B12" s="20" t="s">
        <v>15</v>
      </c>
      <c r="C12" s="21">
        <v>-5.0857849034475322E-2</v>
      </c>
      <c r="D12" s="21">
        <v>-3.5821911743409984E-3</v>
      </c>
      <c r="E12" s="22"/>
    </row>
    <row r="13" spans="1:5" x14ac:dyDescent="0.3">
      <c r="A13" s="8" t="s">
        <v>22</v>
      </c>
      <c r="B13" s="16" t="s">
        <v>11</v>
      </c>
      <c r="C13" s="26" t="s">
        <v>23</v>
      </c>
      <c r="D13" s="26" t="s">
        <v>24</v>
      </c>
      <c r="E13" s="26" t="s">
        <v>14</v>
      </c>
    </row>
    <row r="14" spans="1:5" x14ac:dyDescent="0.3">
      <c r="A14" s="19"/>
      <c r="B14" s="20" t="s">
        <v>15</v>
      </c>
      <c r="C14" s="21">
        <v>0.11098701768095109</v>
      </c>
      <c r="D14" s="21">
        <v>3.3841123997990996E-2</v>
      </c>
      <c r="E14" s="22"/>
    </row>
    <row r="15" spans="1:5" ht="35.4" customHeight="1" x14ac:dyDescent="0.3">
      <c r="A15" s="87" t="s">
        <v>25</v>
      </c>
      <c r="B15" s="87"/>
      <c r="C15" s="87"/>
      <c r="D15" s="87"/>
      <c r="E15" s="87"/>
    </row>
    <row r="16" spans="1:5" x14ac:dyDescent="0.3">
      <c r="A16" s="5" t="s">
        <v>26</v>
      </c>
    </row>
    <row r="17" spans="1:5" x14ac:dyDescent="0.3">
      <c r="A17" s="5" t="s">
        <v>49</v>
      </c>
    </row>
    <row r="18" spans="1:5" x14ac:dyDescent="0.3">
      <c r="A18" s="5" t="s">
        <v>392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45622</v>
      </c>
      <c r="D24" s="25">
        <v>4.956538895187803E-2</v>
      </c>
      <c r="E24" s="32">
        <v>2</v>
      </c>
    </row>
    <row r="25" spans="1:5" x14ac:dyDescent="0.3">
      <c r="A25" s="31" t="s">
        <v>37</v>
      </c>
      <c r="B25" s="24">
        <v>43922</v>
      </c>
      <c r="C25" s="24">
        <v>45594</v>
      </c>
      <c r="D25" s="25">
        <v>4.9882822383373875E-2</v>
      </c>
      <c r="E25" s="32">
        <v>2</v>
      </c>
    </row>
    <row r="26" spans="1:5" x14ac:dyDescent="0.3">
      <c r="A26" s="39" t="s">
        <v>38</v>
      </c>
      <c r="B26" s="24">
        <v>43922</v>
      </c>
      <c r="C26" s="24">
        <v>45559</v>
      </c>
      <c r="D26" s="25">
        <v>5.0385522191206289E-2</v>
      </c>
      <c r="E26" s="32">
        <v>3</v>
      </c>
    </row>
    <row r="27" spans="1:5" x14ac:dyDescent="0.3">
      <c r="A27" s="39" t="s">
        <v>39</v>
      </c>
      <c r="B27" s="24">
        <v>43922</v>
      </c>
      <c r="C27" s="24">
        <v>45531</v>
      </c>
      <c r="D27" s="25">
        <v>5.0783867701630625E-2</v>
      </c>
      <c r="E27" s="32">
        <v>3</v>
      </c>
    </row>
    <row r="28" spans="1:5" x14ac:dyDescent="0.3">
      <c r="A28" s="39" t="s">
        <v>40</v>
      </c>
      <c r="B28" s="24">
        <v>43922</v>
      </c>
      <c r="C28" s="24">
        <v>45503</v>
      </c>
      <c r="D28" s="25">
        <v>5.0918332851942978E-2</v>
      </c>
      <c r="E28" s="32">
        <v>3</v>
      </c>
    </row>
    <row r="30" spans="1:5" x14ac:dyDescent="0.3">
      <c r="A30" s="92" t="s">
        <v>62</v>
      </c>
      <c r="B30" s="93"/>
      <c r="C30" s="93"/>
      <c r="D30" s="93"/>
      <c r="E30" s="93"/>
    </row>
    <row r="31" spans="1:5" ht="14.4" customHeight="1"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790</v>
      </c>
      <c r="D36" s="18" t="s">
        <v>380</v>
      </c>
      <c r="E36" s="17" t="s">
        <v>14</v>
      </c>
    </row>
    <row r="37" spans="1:5" x14ac:dyDescent="0.3">
      <c r="A37" s="19"/>
      <c r="B37" s="20" t="s">
        <v>15</v>
      </c>
      <c r="C37" s="21">
        <v>-0.7174991701972121</v>
      </c>
      <c r="D37" s="21">
        <v>-0.30545935676042579</v>
      </c>
      <c r="E37" s="22"/>
    </row>
    <row r="38" spans="1:5" x14ac:dyDescent="0.3">
      <c r="A38" s="8" t="s">
        <v>16</v>
      </c>
      <c r="B38" s="16" t="s">
        <v>11</v>
      </c>
      <c r="C38" s="17" t="s">
        <v>43</v>
      </c>
      <c r="D38" s="17" t="s">
        <v>44</v>
      </c>
      <c r="E38" s="17" t="s">
        <v>14</v>
      </c>
    </row>
    <row r="39" spans="1:5" x14ac:dyDescent="0.3">
      <c r="A39" s="19"/>
      <c r="B39" s="20" t="s">
        <v>15</v>
      </c>
      <c r="C39" s="21">
        <v>-0.2368179688415134</v>
      </c>
      <c r="D39" s="21">
        <v>-0.10035389916003834</v>
      </c>
      <c r="E39" s="22"/>
    </row>
    <row r="40" spans="1:5" x14ac:dyDescent="0.3">
      <c r="A40" s="8" t="s">
        <v>19</v>
      </c>
      <c r="B40" s="16" t="s">
        <v>11</v>
      </c>
      <c r="C40" s="17" t="s">
        <v>415</v>
      </c>
      <c r="D40" s="17" t="s">
        <v>276</v>
      </c>
      <c r="E40" s="17" t="s">
        <v>14</v>
      </c>
    </row>
    <row r="41" spans="1:5" x14ac:dyDescent="0.3">
      <c r="A41" s="19"/>
      <c r="B41" s="20" t="s">
        <v>15</v>
      </c>
      <c r="C41" s="21">
        <v>-4.9309110445060478E-2</v>
      </c>
      <c r="D41" s="21">
        <v>-7.6949623444573234E-3</v>
      </c>
      <c r="E41" s="22"/>
    </row>
    <row r="42" spans="1:5" x14ac:dyDescent="0.3">
      <c r="A42" s="8" t="s">
        <v>22</v>
      </c>
      <c r="B42" s="16" t="s">
        <v>11</v>
      </c>
      <c r="C42" s="17" t="s">
        <v>47</v>
      </c>
      <c r="D42" s="17" t="s">
        <v>386</v>
      </c>
      <c r="E42" s="17" t="s">
        <v>14</v>
      </c>
    </row>
    <row r="43" spans="1:5" x14ac:dyDescent="0.3">
      <c r="A43" s="19"/>
      <c r="B43" s="20" t="s">
        <v>15</v>
      </c>
      <c r="C43" s="21">
        <v>0.24686012108449584</v>
      </c>
      <c r="D43" s="21">
        <v>7.8413893966054804E-2</v>
      </c>
      <c r="E43" s="22"/>
    </row>
    <row r="44" spans="1:5" ht="34.200000000000003" customHeight="1" x14ac:dyDescent="0.3">
      <c r="A44" s="87" t="s">
        <v>25</v>
      </c>
      <c r="B44" s="87"/>
      <c r="C44" s="87"/>
      <c r="D44" s="87"/>
      <c r="E44" s="87"/>
    </row>
    <row r="45" spans="1:5" x14ac:dyDescent="0.3">
      <c r="A45" s="5" t="s">
        <v>26</v>
      </c>
    </row>
    <row r="46" spans="1:5" x14ac:dyDescent="0.3">
      <c r="A46" s="5" t="s">
        <v>49</v>
      </c>
    </row>
    <row r="47" spans="1:5" x14ac:dyDescent="0.3">
      <c r="A47" s="5" t="s">
        <v>262</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43795</v>
      </c>
      <c r="C53" s="24">
        <v>45622</v>
      </c>
      <c r="D53" s="25">
        <v>0.10995565355889865</v>
      </c>
      <c r="E53" s="32">
        <v>3</v>
      </c>
    </row>
    <row r="54" spans="1:5" x14ac:dyDescent="0.3">
      <c r="A54" s="31" t="s">
        <v>37</v>
      </c>
      <c r="B54" s="24">
        <v>43767</v>
      </c>
      <c r="C54" s="24">
        <v>45594</v>
      </c>
      <c r="D54" s="25">
        <v>0.10997486737628936</v>
      </c>
      <c r="E54" s="32">
        <v>3</v>
      </c>
    </row>
    <row r="55" spans="1:5" x14ac:dyDescent="0.3">
      <c r="A55" s="39" t="s">
        <v>38</v>
      </c>
      <c r="B55" s="24">
        <v>43732</v>
      </c>
      <c r="C55" s="24">
        <v>45559</v>
      </c>
      <c r="D55" s="25">
        <v>0.11088692615538503</v>
      </c>
      <c r="E55" s="32">
        <v>3</v>
      </c>
    </row>
    <row r="56" spans="1:5" x14ac:dyDescent="0.3">
      <c r="A56" s="39" t="s">
        <v>39</v>
      </c>
      <c r="B56" s="24">
        <v>43704</v>
      </c>
      <c r="C56" s="24">
        <v>45531</v>
      </c>
      <c r="D56" s="25">
        <v>0.11116385649607501</v>
      </c>
      <c r="E56" s="32">
        <v>3</v>
      </c>
    </row>
    <row r="57" spans="1:5" x14ac:dyDescent="0.3">
      <c r="A57" s="39" t="s">
        <v>40</v>
      </c>
      <c r="B57" s="24">
        <v>43676</v>
      </c>
      <c r="C57" s="24">
        <v>45503</v>
      </c>
      <c r="D57" s="25">
        <v>0.11152563090415017</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26" t="s">
        <v>572</v>
      </c>
      <c r="D65" s="27" t="s">
        <v>566</v>
      </c>
      <c r="E65" s="26" t="s">
        <v>14</v>
      </c>
    </row>
    <row r="66" spans="1:5" x14ac:dyDescent="0.3">
      <c r="A66" s="19"/>
      <c r="B66" s="20" t="s">
        <v>15</v>
      </c>
      <c r="C66" s="21">
        <v>-0.73190449813296055</v>
      </c>
      <c r="D66" s="21">
        <v>-0.31481230049911835</v>
      </c>
      <c r="E66" s="22"/>
    </row>
    <row r="67" spans="1:5" x14ac:dyDescent="0.3">
      <c r="A67" s="8" t="s">
        <v>16</v>
      </c>
      <c r="B67" s="16" t="s">
        <v>11</v>
      </c>
      <c r="C67" s="26" t="s">
        <v>54</v>
      </c>
      <c r="D67" s="26" t="s">
        <v>55</v>
      </c>
      <c r="E67" s="26" t="s">
        <v>14</v>
      </c>
    </row>
    <row r="68" spans="1:5" x14ac:dyDescent="0.3">
      <c r="A68" s="19"/>
      <c r="B68" s="20" t="s">
        <v>15</v>
      </c>
      <c r="C68" s="21">
        <v>-0.26436082210035372</v>
      </c>
      <c r="D68" s="21">
        <v>-8.9988529727498157E-2</v>
      </c>
      <c r="E68" s="22"/>
    </row>
    <row r="69" spans="1:5" x14ac:dyDescent="0.3">
      <c r="A69" s="8" t="s">
        <v>19</v>
      </c>
      <c r="B69" s="16" t="s">
        <v>11</v>
      </c>
      <c r="C69" s="26" t="s">
        <v>334</v>
      </c>
      <c r="D69" s="26" t="s">
        <v>254</v>
      </c>
      <c r="E69" s="26" t="s">
        <v>14</v>
      </c>
    </row>
    <row r="70" spans="1:5" x14ac:dyDescent="0.3">
      <c r="A70" s="19"/>
      <c r="B70" s="20" t="s">
        <v>15</v>
      </c>
      <c r="C70" s="21">
        <v>-6.3364337372479707E-2</v>
      </c>
      <c r="D70" s="21">
        <v>1.6944987633493724E-4</v>
      </c>
      <c r="E70" s="22"/>
    </row>
    <row r="71" spans="1:5" x14ac:dyDescent="0.3">
      <c r="A71" s="8" t="s">
        <v>22</v>
      </c>
      <c r="B71" s="16" t="s">
        <v>11</v>
      </c>
      <c r="C71" s="26" t="s">
        <v>57</v>
      </c>
      <c r="D71" s="26" t="s">
        <v>335</v>
      </c>
      <c r="E71" s="26" t="s">
        <v>14</v>
      </c>
    </row>
    <row r="72" spans="1:5" x14ac:dyDescent="0.3">
      <c r="A72" s="19"/>
      <c r="B72" s="20" t="s">
        <v>15</v>
      </c>
      <c r="C72" s="21">
        <v>0.20672817384674036</v>
      </c>
      <c r="D72" s="21">
        <v>6.858003677855895E-2</v>
      </c>
      <c r="E72" s="22"/>
    </row>
    <row r="73" spans="1:5" ht="35.4" customHeight="1" x14ac:dyDescent="0.3">
      <c r="A73" s="87" t="s">
        <v>25</v>
      </c>
      <c r="B73" s="87"/>
      <c r="C73" s="87"/>
      <c r="D73" s="87"/>
      <c r="E73" s="87"/>
    </row>
    <row r="74" spans="1:5" x14ac:dyDescent="0.3">
      <c r="A74" s="5" t="s">
        <v>26</v>
      </c>
    </row>
    <row r="75" spans="1:5" x14ac:dyDescent="0.3">
      <c r="A75" s="5" t="s">
        <v>49</v>
      </c>
    </row>
    <row r="76" spans="1:5" x14ac:dyDescent="0.3">
      <c r="A76" s="5" t="s">
        <v>601</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43795</v>
      </c>
      <c r="C82" s="24">
        <v>45622</v>
      </c>
      <c r="D82" s="25">
        <v>0.11153124606844128</v>
      </c>
      <c r="E82" s="32">
        <v>3</v>
      </c>
    </row>
    <row r="83" spans="1:5" x14ac:dyDescent="0.3">
      <c r="A83" s="31" t="s">
        <v>37</v>
      </c>
      <c r="B83" s="24">
        <v>43767</v>
      </c>
      <c r="C83" s="24">
        <v>45594</v>
      </c>
      <c r="D83" s="25">
        <v>0.11145028486316634</v>
      </c>
      <c r="E83" s="32">
        <v>3</v>
      </c>
    </row>
    <row r="84" spans="1:5" x14ac:dyDescent="0.3">
      <c r="A84" s="39" t="s">
        <v>38</v>
      </c>
      <c r="B84" s="24">
        <v>43732</v>
      </c>
      <c r="C84" s="24">
        <v>45559</v>
      </c>
      <c r="D84" s="25">
        <v>0.11199472246770135</v>
      </c>
      <c r="E84" s="32">
        <v>3</v>
      </c>
    </row>
    <row r="85" spans="1:5" x14ac:dyDescent="0.3">
      <c r="A85" s="39" t="s">
        <v>39</v>
      </c>
      <c r="B85" s="24">
        <v>43704</v>
      </c>
      <c r="C85" s="24">
        <v>45531</v>
      </c>
      <c r="D85" s="25">
        <v>0.11206060387041163</v>
      </c>
      <c r="E85" s="32">
        <v>3</v>
      </c>
    </row>
    <row r="86" spans="1:5" x14ac:dyDescent="0.3">
      <c r="A86" s="39" t="s">
        <v>40</v>
      </c>
      <c r="B86" s="24">
        <v>43676</v>
      </c>
      <c r="C86" s="24">
        <v>45503</v>
      </c>
      <c r="D86" s="25">
        <v>0.11184439025807182</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26" t="s">
        <v>672</v>
      </c>
      <c r="D94" s="27" t="s">
        <v>65</v>
      </c>
      <c r="E94" s="26" t="s">
        <v>14</v>
      </c>
    </row>
    <row r="95" spans="1:5" x14ac:dyDescent="0.3">
      <c r="A95" s="19"/>
      <c r="B95" s="20" t="s">
        <v>15</v>
      </c>
      <c r="C95" s="21">
        <v>-0.71547291923676937</v>
      </c>
      <c r="D95" s="21">
        <v>-0.30010211270650322</v>
      </c>
      <c r="E95" s="22"/>
    </row>
    <row r="96" spans="1:5" x14ac:dyDescent="0.3">
      <c r="A96" s="8" t="s">
        <v>16</v>
      </c>
      <c r="B96" s="16" t="s">
        <v>11</v>
      </c>
      <c r="C96" s="26" t="s">
        <v>66</v>
      </c>
      <c r="D96" s="26" t="s">
        <v>67</v>
      </c>
      <c r="E96" s="26" t="s">
        <v>14</v>
      </c>
    </row>
    <row r="97" spans="1:5" x14ac:dyDescent="0.3">
      <c r="A97" s="19"/>
      <c r="B97" s="20" t="s">
        <v>15</v>
      </c>
      <c r="C97" s="21">
        <v>-0.24374975995272918</v>
      </c>
      <c r="D97" s="21">
        <v>-9.3622915536350937E-2</v>
      </c>
      <c r="E97" s="22"/>
    </row>
    <row r="98" spans="1:5" x14ac:dyDescent="0.3">
      <c r="A98" s="8" t="s">
        <v>19</v>
      </c>
      <c r="B98" s="16" t="s">
        <v>11</v>
      </c>
      <c r="C98" s="26" t="s">
        <v>235</v>
      </c>
      <c r="D98" s="26" t="s">
        <v>549</v>
      </c>
      <c r="E98" s="26" t="s">
        <v>14</v>
      </c>
    </row>
    <row r="99" spans="1:5" x14ac:dyDescent="0.3">
      <c r="A99" s="19"/>
      <c r="B99" s="20" t="s">
        <v>15</v>
      </c>
      <c r="C99" s="21">
        <v>-5.8969468812812731E-2</v>
      </c>
      <c r="D99" s="21">
        <v>-8.7502167992002944E-3</v>
      </c>
      <c r="E99" s="22"/>
    </row>
    <row r="100" spans="1:5" x14ac:dyDescent="0.3">
      <c r="A100" s="8" t="s">
        <v>22</v>
      </c>
      <c r="B100" s="16" t="s">
        <v>11</v>
      </c>
      <c r="C100" s="26" t="s">
        <v>70</v>
      </c>
      <c r="D100" s="26" t="s">
        <v>337</v>
      </c>
      <c r="E100" s="26" t="s">
        <v>14</v>
      </c>
    </row>
    <row r="101" spans="1:5" x14ac:dyDescent="0.3">
      <c r="A101" s="19"/>
      <c r="B101" s="20" t="s">
        <v>15</v>
      </c>
      <c r="C101" s="21">
        <v>0.26924092019120827</v>
      </c>
      <c r="D101" s="21">
        <v>7.8081742296484125E-2</v>
      </c>
      <c r="E101" s="22"/>
    </row>
    <row r="102" spans="1:5" ht="36" customHeight="1" x14ac:dyDescent="0.3">
      <c r="A102" s="87" t="s">
        <v>25</v>
      </c>
      <c r="B102" s="87"/>
      <c r="C102" s="87"/>
      <c r="D102" s="87"/>
      <c r="E102" s="87"/>
    </row>
    <row r="103" spans="1:5" x14ac:dyDescent="0.3">
      <c r="A103" s="5" t="s">
        <v>26</v>
      </c>
    </row>
    <row r="104" spans="1:5" x14ac:dyDescent="0.3">
      <c r="A104" s="5" t="s">
        <v>49</v>
      </c>
    </row>
    <row r="105" spans="1:5" x14ac:dyDescent="0.3">
      <c r="A105" s="5" t="s">
        <v>522</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43795</v>
      </c>
      <c r="C111" s="24">
        <v>45622</v>
      </c>
      <c r="D111" s="25">
        <v>0.10475086582864361</v>
      </c>
      <c r="E111" s="32">
        <v>3</v>
      </c>
    </row>
    <row r="112" spans="1:5" x14ac:dyDescent="0.3">
      <c r="A112" s="31" t="s">
        <v>37</v>
      </c>
      <c r="B112" s="24">
        <v>43767</v>
      </c>
      <c r="C112" s="24">
        <v>45594</v>
      </c>
      <c r="D112" s="25">
        <v>0.10477645459914253</v>
      </c>
      <c r="E112" s="32">
        <v>3</v>
      </c>
    </row>
    <row r="113" spans="1:5" x14ac:dyDescent="0.3">
      <c r="A113" s="39" t="s">
        <v>38</v>
      </c>
      <c r="B113" s="24">
        <v>43732</v>
      </c>
      <c r="C113" s="24">
        <v>45559</v>
      </c>
      <c r="D113" s="25">
        <v>0.1052583269406677</v>
      </c>
      <c r="E113" s="32">
        <v>3</v>
      </c>
    </row>
    <row r="114" spans="1:5" x14ac:dyDescent="0.3">
      <c r="A114" s="39" t="s">
        <v>39</v>
      </c>
      <c r="B114" s="24">
        <v>43704</v>
      </c>
      <c r="C114" s="24">
        <v>45531</v>
      </c>
      <c r="D114" s="25">
        <v>0.10557683890501951</v>
      </c>
      <c r="E114" s="32">
        <v>3</v>
      </c>
    </row>
    <row r="115" spans="1:5" x14ac:dyDescent="0.3">
      <c r="A115" s="39" t="s">
        <v>40</v>
      </c>
      <c r="B115" s="24">
        <v>43676</v>
      </c>
      <c r="C115" s="24">
        <v>45503</v>
      </c>
      <c r="D115" s="25">
        <v>0.10571775438646085</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26" t="s">
        <v>191</v>
      </c>
      <c r="D123" s="27" t="s">
        <v>688</v>
      </c>
      <c r="E123" s="26" t="s">
        <v>14</v>
      </c>
    </row>
    <row r="124" spans="1:5" x14ac:dyDescent="0.3">
      <c r="A124" s="19"/>
      <c r="B124" s="20" t="s">
        <v>15</v>
      </c>
      <c r="C124" s="21">
        <v>-0.70125626580101774</v>
      </c>
      <c r="D124" s="21">
        <v>-0.26240586226510731</v>
      </c>
      <c r="E124" s="22"/>
    </row>
    <row r="125" spans="1:5" x14ac:dyDescent="0.3">
      <c r="A125" s="8" t="s">
        <v>16</v>
      </c>
      <c r="B125" s="16" t="s">
        <v>11</v>
      </c>
      <c r="C125" s="26" t="s">
        <v>79</v>
      </c>
      <c r="D125" s="26" t="s">
        <v>80</v>
      </c>
      <c r="E125" s="26" t="s">
        <v>14</v>
      </c>
    </row>
    <row r="126" spans="1:5" x14ac:dyDescent="0.3">
      <c r="A126" s="19"/>
      <c r="B126" s="20" t="s">
        <v>15</v>
      </c>
      <c r="C126" s="21">
        <v>-0.30515803861267721</v>
      </c>
      <c r="D126" s="21">
        <v>-5.4651640399221102E-2</v>
      </c>
      <c r="E126" s="22"/>
    </row>
    <row r="127" spans="1:5" x14ac:dyDescent="0.3">
      <c r="A127" s="8" t="s">
        <v>19</v>
      </c>
      <c r="B127" s="16" t="s">
        <v>11</v>
      </c>
      <c r="C127" s="26" t="s">
        <v>611</v>
      </c>
      <c r="D127" s="26" t="s">
        <v>765</v>
      </c>
      <c r="E127" s="26" t="s">
        <v>14</v>
      </c>
    </row>
    <row r="128" spans="1:5" x14ac:dyDescent="0.3">
      <c r="A128" s="19"/>
      <c r="B128" s="20" t="s">
        <v>15</v>
      </c>
      <c r="C128" s="21">
        <v>-6.8563839878581501E-3</v>
      </c>
      <c r="D128" s="21">
        <v>3.3983821774980605E-2</v>
      </c>
      <c r="E128" s="22"/>
    </row>
    <row r="129" spans="1:5" x14ac:dyDescent="0.3">
      <c r="A129" s="8" t="s">
        <v>22</v>
      </c>
      <c r="B129" s="16" t="s">
        <v>11</v>
      </c>
      <c r="C129" s="26" t="s">
        <v>83</v>
      </c>
      <c r="D129" s="26" t="s">
        <v>598</v>
      </c>
      <c r="E129" s="26" t="s">
        <v>14</v>
      </c>
    </row>
    <row r="130" spans="1:5" x14ac:dyDescent="0.3">
      <c r="A130" s="19"/>
      <c r="B130" s="20" t="s">
        <v>15</v>
      </c>
      <c r="C130" s="21">
        <v>0.46830915457728883</v>
      </c>
      <c r="D130" s="21">
        <v>9.1185066388660641E-2</v>
      </c>
      <c r="E130" s="22"/>
    </row>
    <row r="131" spans="1:5" ht="34.799999999999997" customHeight="1" x14ac:dyDescent="0.3">
      <c r="A131" s="87" t="s">
        <v>25</v>
      </c>
      <c r="B131" s="87"/>
      <c r="C131" s="87"/>
      <c r="D131" s="87"/>
      <c r="E131" s="87"/>
    </row>
    <row r="132" spans="1:5" x14ac:dyDescent="0.3">
      <c r="A132" s="5" t="s">
        <v>26</v>
      </c>
    </row>
    <row r="133" spans="1:5" x14ac:dyDescent="0.3">
      <c r="A133" s="5" t="s">
        <v>85</v>
      </c>
    </row>
    <row r="134" spans="1:5" x14ac:dyDescent="0.3">
      <c r="A134" s="5" t="s">
        <v>766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43788</v>
      </c>
      <c r="C140" s="24">
        <v>45622</v>
      </c>
      <c r="D140" s="25">
        <v>0.17113579070625465</v>
      </c>
      <c r="E140" s="32">
        <v>4</v>
      </c>
    </row>
    <row r="141" spans="1:5" x14ac:dyDescent="0.3">
      <c r="A141" s="31" t="s">
        <v>37</v>
      </c>
      <c r="B141" s="24">
        <v>43760</v>
      </c>
      <c r="C141" s="24">
        <v>45594</v>
      </c>
      <c r="D141" s="25">
        <v>0.17153376390259925</v>
      </c>
      <c r="E141" s="32">
        <v>4</v>
      </c>
    </row>
    <row r="142" spans="1:5" x14ac:dyDescent="0.3">
      <c r="A142" s="39" t="s">
        <v>38</v>
      </c>
      <c r="B142" s="24">
        <v>43718</v>
      </c>
      <c r="C142" s="24">
        <v>45552</v>
      </c>
      <c r="D142" s="25">
        <v>0.17167152284984857</v>
      </c>
      <c r="E142" s="32">
        <v>4</v>
      </c>
    </row>
    <row r="143" spans="1:5" x14ac:dyDescent="0.3">
      <c r="A143" s="39" t="s">
        <v>39</v>
      </c>
      <c r="B143" s="24">
        <v>43690</v>
      </c>
      <c r="C143" s="24">
        <v>45524</v>
      </c>
      <c r="D143" s="25">
        <v>0.1726155804860707</v>
      </c>
      <c r="E143" s="32">
        <v>4</v>
      </c>
    </row>
    <row r="144" spans="1:5" x14ac:dyDescent="0.3">
      <c r="A144" s="39" t="s">
        <v>40</v>
      </c>
      <c r="B144" s="24">
        <v>43662</v>
      </c>
      <c r="C144" s="24">
        <v>45496</v>
      </c>
      <c r="D144" s="25">
        <v>0.16923591815882921</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690</v>
      </c>
      <c r="E152" s="26" t="s">
        <v>14</v>
      </c>
    </row>
    <row r="153" spans="1:5" x14ac:dyDescent="0.3">
      <c r="A153" s="19"/>
      <c r="B153" s="20" t="s">
        <v>15</v>
      </c>
      <c r="C153" s="21">
        <v>-0.73609728360992499</v>
      </c>
      <c r="D153" s="21">
        <v>-0.32383135964118459</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282</v>
      </c>
      <c r="D156" s="26" t="s">
        <v>156</v>
      </c>
      <c r="E156" s="26" t="s">
        <v>14</v>
      </c>
    </row>
    <row r="157" spans="1:5" x14ac:dyDescent="0.3">
      <c r="A157" s="19"/>
      <c r="B157" s="20" t="s">
        <v>15</v>
      </c>
      <c r="C157" s="21">
        <v>-5.9780497198879678E-2</v>
      </c>
      <c r="D157" s="21">
        <v>-4.914343877286842E-3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4.799999999999997" customHeight="1" x14ac:dyDescent="0.3">
      <c r="A160" s="87" t="s">
        <v>25</v>
      </c>
      <c r="B160" s="87"/>
      <c r="C160" s="87"/>
      <c r="D160" s="87"/>
      <c r="E160" s="87"/>
    </row>
    <row r="161" spans="1:5" x14ac:dyDescent="0.3">
      <c r="A161" s="5" t="s">
        <v>26</v>
      </c>
    </row>
    <row r="162" spans="1:5" x14ac:dyDescent="0.3">
      <c r="A162" s="5" t="s">
        <v>49</v>
      </c>
    </row>
    <row r="163" spans="1:5" x14ac:dyDescent="0.3">
      <c r="A163" s="5" t="s">
        <v>453</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43795</v>
      </c>
      <c r="C169" s="24">
        <v>45622</v>
      </c>
      <c r="D169" s="25">
        <v>0.12103461851856767</v>
      </c>
      <c r="E169" s="32">
        <v>4</v>
      </c>
    </row>
    <row r="170" spans="1:5" x14ac:dyDescent="0.3">
      <c r="A170" s="31" t="s">
        <v>37</v>
      </c>
      <c r="B170" s="24">
        <v>43767</v>
      </c>
      <c r="C170" s="24">
        <v>45594</v>
      </c>
      <c r="D170" s="25">
        <v>0.12106952859351182</v>
      </c>
      <c r="E170" s="32">
        <v>4</v>
      </c>
    </row>
    <row r="171" spans="1:5" x14ac:dyDescent="0.3">
      <c r="A171" s="39" t="s">
        <v>38</v>
      </c>
      <c r="B171" s="24">
        <v>43732</v>
      </c>
      <c r="C171" s="24">
        <v>45559</v>
      </c>
      <c r="D171" s="25">
        <v>0.12173771069683238</v>
      </c>
      <c r="E171" s="32">
        <v>4</v>
      </c>
    </row>
    <row r="172" spans="1:5" x14ac:dyDescent="0.3">
      <c r="A172" s="39" t="s">
        <v>39</v>
      </c>
      <c r="B172" s="24">
        <v>43704</v>
      </c>
      <c r="C172" s="24">
        <v>45531</v>
      </c>
      <c r="D172" s="25">
        <v>0.12194785581371195</v>
      </c>
      <c r="E172" s="32">
        <v>4</v>
      </c>
    </row>
    <row r="173" spans="1:5" x14ac:dyDescent="0.3">
      <c r="A173" s="39" t="s">
        <v>40</v>
      </c>
      <c r="B173" s="24">
        <v>43676</v>
      </c>
      <c r="C173" s="24">
        <v>45503</v>
      </c>
      <c r="D173" s="25">
        <v>0.12216682983673051</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778</v>
      </c>
      <c r="D181" s="27" t="s">
        <v>676</v>
      </c>
      <c r="E181" s="26" t="s">
        <v>14</v>
      </c>
    </row>
    <row r="182" spans="1:5" x14ac:dyDescent="0.3">
      <c r="A182" s="19"/>
      <c r="B182" s="20" t="s">
        <v>15</v>
      </c>
      <c r="C182" s="21">
        <v>-0.29592275425211378</v>
      </c>
      <c r="D182" s="21">
        <v>-0.11271584639232646</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223</v>
      </c>
      <c r="E185" s="26" t="s">
        <v>14</v>
      </c>
    </row>
    <row r="186" spans="1:5" x14ac:dyDescent="0.3">
      <c r="A186" s="19"/>
      <c r="B186" s="20" t="s">
        <v>15</v>
      </c>
      <c r="C186" s="21">
        <v>-2.4646074619513292E-2</v>
      </c>
      <c r="D186" s="21">
        <v>-6.2942869508531007E-4</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200000000000003" customHeight="1" x14ac:dyDescent="0.3">
      <c r="A189" s="87" t="s">
        <v>25</v>
      </c>
      <c r="B189" s="87"/>
      <c r="C189" s="87"/>
      <c r="D189" s="87"/>
      <c r="E189" s="87"/>
    </row>
    <row r="190" spans="1:5" x14ac:dyDescent="0.3">
      <c r="A190" s="5" t="s">
        <v>26</v>
      </c>
    </row>
    <row r="191" spans="1:5" x14ac:dyDescent="0.3">
      <c r="A191" s="5" t="s">
        <v>49</v>
      </c>
    </row>
    <row r="192" spans="1:5" x14ac:dyDescent="0.3">
      <c r="A192" s="5" t="s">
        <v>693</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44159</v>
      </c>
      <c r="C198" s="24">
        <v>45622</v>
      </c>
      <c r="D198" s="25">
        <v>5.5499153258587307E-2</v>
      </c>
      <c r="E198" s="32">
        <v>3</v>
      </c>
    </row>
    <row r="199" spans="1:5" x14ac:dyDescent="0.3">
      <c r="A199" s="31" t="s">
        <v>37</v>
      </c>
      <c r="B199" s="24">
        <v>44131</v>
      </c>
      <c r="C199" s="24">
        <v>45594</v>
      </c>
      <c r="D199" s="25">
        <v>5.6188509872169196E-2</v>
      </c>
      <c r="E199" s="32">
        <v>3</v>
      </c>
    </row>
    <row r="200" spans="1:5" x14ac:dyDescent="0.3">
      <c r="A200" s="39" t="s">
        <v>38</v>
      </c>
      <c r="B200" s="24">
        <v>44096</v>
      </c>
      <c r="C200" s="24">
        <v>45559</v>
      </c>
      <c r="D200" s="25">
        <v>5.6896674108790631E-2</v>
      </c>
      <c r="E200" s="32">
        <v>3</v>
      </c>
    </row>
    <row r="201" spans="1:5" x14ac:dyDescent="0.3">
      <c r="A201" s="39" t="s">
        <v>39</v>
      </c>
      <c r="B201" s="24">
        <v>44068</v>
      </c>
      <c r="C201" s="24">
        <v>45531</v>
      </c>
      <c r="D201" s="25">
        <v>5.6976616540385668E-2</v>
      </c>
      <c r="E201" s="32">
        <v>3</v>
      </c>
    </row>
    <row r="202" spans="1:5" x14ac:dyDescent="0.3">
      <c r="A202" s="39" t="s">
        <v>40</v>
      </c>
      <c r="B202" s="24">
        <v>44040</v>
      </c>
      <c r="C202" s="24">
        <v>45503</v>
      </c>
      <c r="D202" s="25">
        <v>5.605955540897048E-2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606</v>
      </c>
      <c r="D210" s="27" t="s">
        <v>779</v>
      </c>
      <c r="E210" s="26" t="s">
        <v>14</v>
      </c>
    </row>
    <row r="211" spans="1:5" x14ac:dyDescent="0.3">
      <c r="A211" s="19"/>
      <c r="B211" s="20" t="s">
        <v>15</v>
      </c>
      <c r="C211" s="21">
        <v>-0.20423146058454156</v>
      </c>
      <c r="D211" s="21">
        <v>-7.4884476672779421E-2</v>
      </c>
      <c r="E211" s="22"/>
    </row>
    <row r="212" spans="1:5" x14ac:dyDescent="0.3">
      <c r="A212" s="8" t="s">
        <v>16</v>
      </c>
      <c r="B212" s="16" t="s">
        <v>11</v>
      </c>
      <c r="C212" s="26" t="s">
        <v>518</v>
      </c>
      <c r="D212" s="26" t="s">
        <v>780</v>
      </c>
      <c r="E212" s="26" t="s">
        <v>14</v>
      </c>
    </row>
    <row r="213" spans="1:5" x14ac:dyDescent="0.3">
      <c r="A213" s="19"/>
      <c r="B213" s="20" t="s">
        <v>15</v>
      </c>
      <c r="C213" s="21">
        <v>-0.15321468635795066</v>
      </c>
      <c r="D213" s="21">
        <v>-4.2833832309436604E-2</v>
      </c>
      <c r="E213" s="22"/>
    </row>
    <row r="214" spans="1:5" x14ac:dyDescent="0.3">
      <c r="A214" s="8" t="s">
        <v>19</v>
      </c>
      <c r="B214" s="16" t="s">
        <v>11</v>
      </c>
      <c r="C214" s="26" t="s">
        <v>271</v>
      </c>
      <c r="D214" s="26" t="s">
        <v>56</v>
      </c>
      <c r="E214" s="26" t="s">
        <v>14</v>
      </c>
    </row>
    <row r="215" spans="1:5" x14ac:dyDescent="0.3">
      <c r="A215" s="19"/>
      <c r="B215" s="20" t="s">
        <v>15</v>
      </c>
      <c r="C215" s="21">
        <v>-6.2477990721725996E-2</v>
      </c>
      <c r="D215" s="21">
        <v>-1.9163307356748094E-2</v>
      </c>
      <c r="E215" s="22"/>
    </row>
    <row r="216" spans="1:5" x14ac:dyDescent="0.3">
      <c r="A216" s="8" t="s">
        <v>22</v>
      </c>
      <c r="B216" s="16" t="s">
        <v>11</v>
      </c>
      <c r="C216" s="26" t="s">
        <v>547</v>
      </c>
      <c r="D216" s="26" t="s">
        <v>495</v>
      </c>
      <c r="E216" s="26" t="s">
        <v>14</v>
      </c>
    </row>
    <row r="217" spans="1:5" x14ac:dyDescent="0.3">
      <c r="A217" s="19"/>
      <c r="B217" s="20" t="s">
        <v>15</v>
      </c>
      <c r="C217" s="21">
        <v>1.9638149686638906E-2</v>
      </c>
      <c r="D217" s="21">
        <v>5.393555616738821E-3</v>
      </c>
      <c r="E217" s="22"/>
    </row>
    <row r="218" spans="1:5" ht="34.200000000000003" customHeight="1" x14ac:dyDescent="0.3">
      <c r="A218" s="87" t="s">
        <v>25</v>
      </c>
      <c r="B218" s="87"/>
      <c r="C218" s="87"/>
      <c r="D218" s="87"/>
      <c r="E218" s="87"/>
    </row>
    <row r="219" spans="1:5" x14ac:dyDescent="0.3">
      <c r="A219" s="5" t="s">
        <v>26</v>
      </c>
    </row>
    <row r="220" spans="1:5" x14ac:dyDescent="0.3">
      <c r="A220" s="5" t="s">
        <v>660</v>
      </c>
    </row>
    <row r="221" spans="1:5" x14ac:dyDescent="0.3">
      <c r="A221" s="5" t="s">
        <v>392</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44160</v>
      </c>
      <c r="C227" s="24">
        <v>45623</v>
      </c>
      <c r="D227" s="25">
        <v>3.3347097180632987E-2</v>
      </c>
      <c r="E227" s="32">
        <v>2</v>
      </c>
    </row>
    <row r="228" spans="1:5" x14ac:dyDescent="0.3">
      <c r="A228" s="31" t="s">
        <v>37</v>
      </c>
      <c r="B228" s="24">
        <v>44132</v>
      </c>
      <c r="C228" s="24">
        <v>45595</v>
      </c>
      <c r="D228" s="25">
        <v>3.3767284658050373E-2</v>
      </c>
      <c r="E228" s="32">
        <v>2</v>
      </c>
    </row>
    <row r="229" spans="1:5" x14ac:dyDescent="0.3">
      <c r="A229" s="39" t="s">
        <v>38</v>
      </c>
      <c r="B229" s="24">
        <v>44097</v>
      </c>
      <c r="C229" s="24">
        <v>45560</v>
      </c>
      <c r="D229" s="25">
        <v>3.3981182562134962E-2</v>
      </c>
      <c r="E229" s="32">
        <v>2</v>
      </c>
    </row>
    <row r="230" spans="1:5" x14ac:dyDescent="0.3">
      <c r="A230" s="39" t="s">
        <v>39</v>
      </c>
      <c r="B230" s="24">
        <v>44069</v>
      </c>
      <c r="C230" s="24">
        <v>45532</v>
      </c>
      <c r="D230" s="25">
        <v>3.4203754635147354E-2</v>
      </c>
      <c r="E230" s="32">
        <v>2</v>
      </c>
    </row>
    <row r="231" spans="1:5" x14ac:dyDescent="0.3">
      <c r="A231" s="39" t="s">
        <v>40</v>
      </c>
      <c r="B231" s="24">
        <v>44041</v>
      </c>
      <c r="C231" s="24">
        <v>45504</v>
      </c>
      <c r="D231" s="25">
        <v>3.3531881044480662E-2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694</v>
      </c>
      <c r="E239" s="26" t="s">
        <v>14</v>
      </c>
    </row>
    <row r="240" spans="1:5" x14ac:dyDescent="0.3">
      <c r="A240" s="19"/>
      <c r="B240" s="20" t="s">
        <v>15</v>
      </c>
      <c r="C240" s="21">
        <v>-0.82340354211518907</v>
      </c>
      <c r="D240" s="21">
        <v>-0.37319461824129485</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411</v>
      </c>
      <c r="D243" s="26" t="s">
        <v>315</v>
      </c>
      <c r="E243" s="26" t="s">
        <v>14</v>
      </c>
    </row>
    <row r="244" spans="1:5" x14ac:dyDescent="0.3">
      <c r="A244" s="19"/>
      <c r="B244" s="20" t="s">
        <v>15</v>
      </c>
      <c r="C244" s="21">
        <v>-2.7927415719080306E-2</v>
      </c>
      <c r="D244" s="21">
        <v>6.1614309598518879E-3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799999999999997" customHeight="1" x14ac:dyDescent="0.3">
      <c r="A247" s="87" t="s">
        <v>25</v>
      </c>
      <c r="B247" s="87"/>
      <c r="C247" s="87"/>
      <c r="D247" s="87"/>
      <c r="E247" s="87"/>
    </row>
    <row r="248" spans="1:5" x14ac:dyDescent="0.3">
      <c r="A248" s="5" t="s">
        <v>26</v>
      </c>
    </row>
    <row r="249" spans="1:5" x14ac:dyDescent="0.3">
      <c r="A249" s="5" t="s">
        <v>49</v>
      </c>
    </row>
    <row r="250" spans="1:5" x14ac:dyDescent="0.3">
      <c r="A250" s="5" t="s">
        <v>727</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43798</v>
      </c>
      <c r="C256" s="24">
        <v>45625</v>
      </c>
      <c r="D256" s="25">
        <v>0.14364214457794211</v>
      </c>
      <c r="E256" s="32">
        <v>4</v>
      </c>
    </row>
    <row r="257" spans="1:5" x14ac:dyDescent="0.3">
      <c r="A257" s="31" t="s">
        <v>37</v>
      </c>
      <c r="B257" s="24">
        <v>43763</v>
      </c>
      <c r="C257" s="24">
        <v>45590</v>
      </c>
      <c r="D257" s="25">
        <v>0.14357419303678792</v>
      </c>
      <c r="E257" s="32">
        <v>4</v>
      </c>
    </row>
    <row r="258" spans="1:5" x14ac:dyDescent="0.3">
      <c r="A258" s="39" t="s">
        <v>38</v>
      </c>
      <c r="B258" s="24">
        <v>43735</v>
      </c>
      <c r="C258" s="24">
        <v>45562</v>
      </c>
      <c r="D258" s="25">
        <v>0.14390839340652731</v>
      </c>
      <c r="E258" s="32">
        <v>4</v>
      </c>
    </row>
    <row r="259" spans="1:5" x14ac:dyDescent="0.3">
      <c r="A259" s="39" t="s">
        <v>39</v>
      </c>
      <c r="B259" s="24">
        <v>43707</v>
      </c>
      <c r="C259" s="24">
        <v>45534</v>
      </c>
      <c r="D259" s="25">
        <v>0.14395732053669932</v>
      </c>
      <c r="E259" s="32">
        <v>4</v>
      </c>
    </row>
    <row r="260" spans="1:5" x14ac:dyDescent="0.3">
      <c r="A260" s="39" t="s">
        <v>40</v>
      </c>
      <c r="B260" s="24">
        <v>43672</v>
      </c>
      <c r="C260" s="24">
        <v>45499</v>
      </c>
      <c r="D260" s="25">
        <v>0.14430937159623106</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106</v>
      </c>
      <c r="D268" s="27" t="s">
        <v>107</v>
      </c>
      <c r="E268" s="26" t="s">
        <v>14</v>
      </c>
    </row>
    <row r="269" spans="1:5" x14ac:dyDescent="0.3">
      <c r="A269" s="19"/>
      <c r="B269" s="20" t="s">
        <v>15</v>
      </c>
      <c r="C269" s="21">
        <v>-0.79256016517633365</v>
      </c>
      <c r="D269" s="21">
        <v>-0.27987354033984835</v>
      </c>
      <c r="E269" s="22"/>
    </row>
    <row r="270" spans="1:5" x14ac:dyDescent="0.3">
      <c r="A270" s="8" t="s">
        <v>16</v>
      </c>
      <c r="B270" s="16" t="s">
        <v>11</v>
      </c>
      <c r="C270" s="26" t="s">
        <v>108</v>
      </c>
      <c r="D270" s="26" t="s">
        <v>653</v>
      </c>
      <c r="E270" s="26" t="s">
        <v>14</v>
      </c>
    </row>
    <row r="271" spans="1:5" x14ac:dyDescent="0.3">
      <c r="A271" s="19"/>
      <c r="B271" s="20" t="s">
        <v>15</v>
      </c>
      <c r="C271" s="21">
        <v>-0.32728281718066421</v>
      </c>
      <c r="D271" s="21">
        <v>-6.896570836669047E-2</v>
      </c>
      <c r="E271" s="22"/>
    </row>
    <row r="272" spans="1:5" x14ac:dyDescent="0.3">
      <c r="A272" s="8" t="s">
        <v>19</v>
      </c>
      <c r="B272" s="16" t="s">
        <v>11</v>
      </c>
      <c r="C272" s="26" t="s">
        <v>122</v>
      </c>
      <c r="D272" s="26" t="s">
        <v>394</v>
      </c>
      <c r="E272" s="26" t="s">
        <v>14</v>
      </c>
    </row>
    <row r="273" spans="1:5" x14ac:dyDescent="0.3">
      <c r="A273" s="19"/>
      <c r="B273" s="20" t="s">
        <v>15</v>
      </c>
      <c r="C273" s="21">
        <v>6.325967791358833E-2</v>
      </c>
      <c r="D273" s="21">
        <v>7.6439726274512898E-2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3" customHeight="1" x14ac:dyDescent="0.3">
      <c r="A276" s="87" t="s">
        <v>25</v>
      </c>
      <c r="B276" s="87"/>
      <c r="C276" s="87"/>
      <c r="D276" s="87"/>
      <c r="E276" s="87"/>
    </row>
    <row r="277" spans="1:5" x14ac:dyDescent="0.3">
      <c r="A277" s="5" t="s">
        <v>26</v>
      </c>
    </row>
    <row r="278" spans="1:5" x14ac:dyDescent="0.3">
      <c r="A278" s="5" t="s">
        <v>781</v>
      </c>
    </row>
    <row r="279" spans="1:5" x14ac:dyDescent="0.3">
      <c r="A279" s="5" t="s">
        <v>782</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43798</v>
      </c>
      <c r="C285" s="24">
        <v>45625</v>
      </c>
      <c r="D285" s="25">
        <v>0.17430002527296296</v>
      </c>
      <c r="E285" s="32">
        <v>4</v>
      </c>
    </row>
    <row r="286" spans="1:5" x14ac:dyDescent="0.3">
      <c r="A286" s="31" t="s">
        <v>37</v>
      </c>
      <c r="B286" s="24">
        <v>43769</v>
      </c>
      <c r="C286" s="24">
        <v>45596</v>
      </c>
      <c r="D286" s="25">
        <v>0.17425908327644954</v>
      </c>
      <c r="E286" s="32">
        <v>4</v>
      </c>
    </row>
    <row r="287" spans="1:5" x14ac:dyDescent="0.3">
      <c r="A287" s="39" t="s">
        <v>38</v>
      </c>
      <c r="B287" s="24">
        <v>43738</v>
      </c>
      <c r="C287" s="24">
        <v>45565</v>
      </c>
      <c r="D287" s="25">
        <v>0.17456139286204214</v>
      </c>
      <c r="E287" s="32">
        <v>4</v>
      </c>
    </row>
    <row r="288" spans="1:5" x14ac:dyDescent="0.3">
      <c r="A288" s="39" t="s">
        <v>39</v>
      </c>
      <c r="B288" s="24">
        <v>43707</v>
      </c>
      <c r="C288" s="24">
        <v>45534</v>
      </c>
      <c r="D288" s="25">
        <v>0.17428121851497697</v>
      </c>
      <c r="E288" s="32">
        <v>4</v>
      </c>
    </row>
    <row r="289" spans="1:5" x14ac:dyDescent="0.3">
      <c r="A289" s="39" t="s">
        <v>40</v>
      </c>
      <c r="B289" s="24">
        <v>43677</v>
      </c>
      <c r="C289" s="24">
        <v>45504</v>
      </c>
      <c r="D289" s="25">
        <v>0.17359911469833997</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118</v>
      </c>
      <c r="E297" s="26" t="s">
        <v>14</v>
      </c>
    </row>
    <row r="298" spans="1:5" x14ac:dyDescent="0.3">
      <c r="A298" s="19"/>
      <c r="B298" s="20" t="s">
        <v>15</v>
      </c>
      <c r="C298" s="21">
        <v>-0.87172031496324476</v>
      </c>
      <c r="D298" s="21">
        <v>-0.32230720980580452</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21</v>
      </c>
      <c r="D301" s="26" t="s">
        <v>298</v>
      </c>
      <c r="E301" s="26" t="s">
        <v>14</v>
      </c>
    </row>
    <row r="302" spans="1:5" x14ac:dyDescent="0.3">
      <c r="A302" s="19"/>
      <c r="B302" s="20" t="s">
        <v>15</v>
      </c>
      <c r="C302" s="21">
        <v>1.1557520995003845E-2</v>
      </c>
      <c r="D302" s="21">
        <v>2.1862662801588995E-2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87" t="s">
        <v>25</v>
      </c>
      <c r="B305" s="87"/>
      <c r="C305" s="87"/>
      <c r="D305" s="87"/>
      <c r="E305" s="87"/>
    </row>
    <row r="306" spans="1:5" x14ac:dyDescent="0.3">
      <c r="A306" s="5" t="s">
        <v>26</v>
      </c>
    </row>
    <row r="307" spans="1:5" x14ac:dyDescent="0.3">
      <c r="A307" s="5" t="s">
        <v>85</v>
      </c>
    </row>
    <row r="308" spans="1:5" x14ac:dyDescent="0.3">
      <c r="A308" s="5" t="s">
        <v>579</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43798</v>
      </c>
      <c r="C314" s="24">
        <v>45625</v>
      </c>
      <c r="D314" s="25">
        <v>0.20866428267937548</v>
      </c>
      <c r="E314" s="32">
        <v>5</v>
      </c>
    </row>
    <row r="315" spans="1:5" x14ac:dyDescent="0.3">
      <c r="A315" s="31" t="s">
        <v>37</v>
      </c>
      <c r="B315" s="24">
        <v>43769</v>
      </c>
      <c r="C315" s="24">
        <v>45596</v>
      </c>
      <c r="D315" s="25">
        <v>0.20823187611028537</v>
      </c>
      <c r="E315" s="32">
        <v>5</v>
      </c>
    </row>
    <row r="316" spans="1:5" x14ac:dyDescent="0.3">
      <c r="A316" s="39" t="s">
        <v>38</v>
      </c>
      <c r="B316" s="24">
        <v>43738</v>
      </c>
      <c r="C316" s="24">
        <v>45565</v>
      </c>
      <c r="D316" s="25">
        <v>0.20833634164841172</v>
      </c>
      <c r="E316" s="32">
        <v>5</v>
      </c>
    </row>
    <row r="317" spans="1:5" x14ac:dyDescent="0.3">
      <c r="A317" s="39" t="s">
        <v>39</v>
      </c>
      <c r="B317" s="24">
        <v>43707</v>
      </c>
      <c r="C317" s="24">
        <v>45534</v>
      </c>
      <c r="D317" s="25">
        <v>0.20721350875342404</v>
      </c>
      <c r="E317" s="32">
        <v>5</v>
      </c>
    </row>
    <row r="318" spans="1:5" x14ac:dyDescent="0.3">
      <c r="A318" s="39" t="s">
        <v>40</v>
      </c>
      <c r="B318" s="24">
        <v>43677</v>
      </c>
      <c r="C318" s="24">
        <v>45504</v>
      </c>
      <c r="D318" s="25">
        <v>0.20755881963044195</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26" t="s">
        <v>165</v>
      </c>
      <c r="D326" s="27" t="s">
        <v>783</v>
      </c>
      <c r="E326" s="26" t="s">
        <v>14</v>
      </c>
    </row>
    <row r="327" spans="1:5" x14ac:dyDescent="0.3">
      <c r="A327" s="19"/>
      <c r="B327" s="20" t="s">
        <v>15</v>
      </c>
      <c r="C327" s="21">
        <v>-0.25755448722952934</v>
      </c>
      <c r="D327" s="21">
        <v>-8.8162229370696732E-2</v>
      </c>
      <c r="E327" s="22"/>
    </row>
    <row r="328" spans="1:5" x14ac:dyDescent="0.3">
      <c r="A328" s="8" t="s">
        <v>16</v>
      </c>
      <c r="B328" s="16" t="s">
        <v>11</v>
      </c>
      <c r="C328" s="26" t="s">
        <v>132</v>
      </c>
      <c r="D328" s="26" t="s">
        <v>133</v>
      </c>
      <c r="E328" s="26" t="s">
        <v>14</v>
      </c>
    </row>
    <row r="329" spans="1:5" x14ac:dyDescent="0.3">
      <c r="A329" s="19"/>
      <c r="B329" s="20" t="s">
        <v>15</v>
      </c>
      <c r="C329" s="21">
        <v>-5.5390874106651999E-2</v>
      </c>
      <c r="D329" s="21">
        <v>-2.73541368948228E-2</v>
      </c>
      <c r="E329" s="22"/>
    </row>
    <row r="330" spans="1:5" x14ac:dyDescent="0.3">
      <c r="A330" s="8" t="s">
        <v>19</v>
      </c>
      <c r="B330" s="16" t="s">
        <v>11</v>
      </c>
      <c r="C330" s="26" t="s">
        <v>134</v>
      </c>
      <c r="D330" s="26" t="s">
        <v>214</v>
      </c>
      <c r="E330" s="26" t="s">
        <v>14</v>
      </c>
    </row>
    <row r="331" spans="1:5" x14ac:dyDescent="0.3">
      <c r="A331" s="19"/>
      <c r="B331" s="20" t="s">
        <v>15</v>
      </c>
      <c r="C331" s="21">
        <v>1.5208214489446092E-3</v>
      </c>
      <c r="D331" s="21">
        <v>5.5447815806353162E-3</v>
      </c>
      <c r="E331" s="22"/>
    </row>
    <row r="332" spans="1:5" x14ac:dyDescent="0.3">
      <c r="A332" s="8" t="s">
        <v>22</v>
      </c>
      <c r="B332" s="16" t="s">
        <v>11</v>
      </c>
      <c r="C332" s="26" t="s">
        <v>136</v>
      </c>
      <c r="D332" s="26" t="s">
        <v>699</v>
      </c>
      <c r="E332" s="26" t="s">
        <v>14</v>
      </c>
    </row>
    <row r="333" spans="1:5" x14ac:dyDescent="0.3">
      <c r="A333" s="19"/>
      <c r="B333" s="20" t="s">
        <v>15</v>
      </c>
      <c r="C333" s="21">
        <v>6.0768910808723042E-2</v>
      </c>
      <c r="D333" s="21">
        <v>3.3782043495367065E-2</v>
      </c>
      <c r="E333" s="22"/>
    </row>
    <row r="334" spans="1:5" ht="34.799999999999997" customHeight="1" x14ac:dyDescent="0.3">
      <c r="A334" s="87" t="s">
        <v>25</v>
      </c>
      <c r="B334" s="87"/>
      <c r="C334" s="87"/>
      <c r="D334" s="87"/>
      <c r="E334" s="87"/>
    </row>
    <row r="335" spans="1:5" x14ac:dyDescent="0.3">
      <c r="A335" s="5" t="s">
        <v>26</v>
      </c>
    </row>
    <row r="336" spans="1:5" x14ac:dyDescent="0.3">
      <c r="A336" s="5" t="s">
        <v>138</v>
      </c>
    </row>
    <row r="337" spans="1:5" x14ac:dyDescent="0.3">
      <c r="A337" s="5" t="s">
        <v>401</v>
      </c>
    </row>
    <row r="338" spans="1:5" x14ac:dyDescent="0.3">
      <c r="A338" s="5" t="s">
        <v>772</v>
      </c>
    </row>
    <row r="339" spans="1:5" x14ac:dyDescent="0.3">
      <c r="A339" s="5" t="s">
        <v>51</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43798</v>
      </c>
      <c r="C343" s="24">
        <v>45625</v>
      </c>
      <c r="D343" s="25">
        <v>2.6362440894810556E-2</v>
      </c>
      <c r="E343" s="32">
        <v>2</v>
      </c>
    </row>
    <row r="344" spans="1:5" x14ac:dyDescent="0.3">
      <c r="A344" s="31" t="s">
        <v>37</v>
      </c>
      <c r="B344" s="24">
        <v>43763</v>
      </c>
      <c r="C344" s="24">
        <v>45590</v>
      </c>
      <c r="D344" s="25">
        <v>2.6420986176817214E-2</v>
      </c>
      <c r="E344" s="32">
        <v>2</v>
      </c>
    </row>
    <row r="345" spans="1:5" x14ac:dyDescent="0.3">
      <c r="A345" s="39" t="s">
        <v>38</v>
      </c>
      <c r="B345" s="24">
        <v>43735</v>
      </c>
      <c r="C345" s="24">
        <v>45562</v>
      </c>
      <c r="D345" s="25">
        <v>2.6431722556456583E-2</v>
      </c>
      <c r="E345" s="32">
        <v>2</v>
      </c>
    </row>
    <row r="346" spans="1:5" x14ac:dyDescent="0.3">
      <c r="A346" s="39" t="s">
        <v>39</v>
      </c>
      <c r="B346" s="24">
        <v>43707</v>
      </c>
      <c r="C346" s="24">
        <v>45534</v>
      </c>
      <c r="D346" s="25">
        <v>2.6446233315558551E-2</v>
      </c>
      <c r="E346" s="32">
        <v>2</v>
      </c>
    </row>
    <row r="347" spans="1:5" x14ac:dyDescent="0.3">
      <c r="A347" s="39" t="s">
        <v>40</v>
      </c>
      <c r="B347" s="24">
        <v>43672</v>
      </c>
      <c r="C347" s="24">
        <v>45499</v>
      </c>
      <c r="D347" s="25">
        <v>2.6432861401883334E-2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784</v>
      </c>
      <c r="E355" s="26" t="s">
        <v>14</v>
      </c>
    </row>
    <row r="356" spans="1:5" x14ac:dyDescent="0.3">
      <c r="A356" s="19"/>
      <c r="B356" s="20" t="s">
        <v>15</v>
      </c>
      <c r="C356" s="21">
        <v>-0.51124584423088115</v>
      </c>
      <c r="D356" s="21">
        <v>-0.17566507895901107</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699</v>
      </c>
      <c r="D359" s="26" t="s">
        <v>785</v>
      </c>
      <c r="E359" s="26" t="s">
        <v>14</v>
      </c>
    </row>
    <row r="360" spans="1:5" x14ac:dyDescent="0.3">
      <c r="A360" s="19"/>
      <c r="B360" s="20" t="s">
        <v>15</v>
      </c>
      <c r="C360" s="21">
        <v>6.8965033725749691E-2</v>
      </c>
      <c r="D360" s="21">
        <v>9.2252898669158423E-2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4.200000000000003" customHeight="1" x14ac:dyDescent="0.3">
      <c r="A363" s="87" t="s">
        <v>25</v>
      </c>
      <c r="B363" s="87"/>
      <c r="C363" s="87"/>
      <c r="D363" s="87"/>
      <c r="E363" s="87"/>
    </row>
    <row r="364" spans="1:5" x14ac:dyDescent="0.3">
      <c r="A364" s="5" t="s">
        <v>26</v>
      </c>
    </row>
    <row r="365" spans="1:5" x14ac:dyDescent="0.3">
      <c r="A365" s="5" t="s">
        <v>85</v>
      </c>
    </row>
    <row r="366" spans="1:5" x14ac:dyDescent="0.3">
      <c r="A366" s="5" t="s">
        <v>309</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45625</v>
      </c>
      <c r="D372" s="25">
        <v>0.15907224624084965</v>
      </c>
      <c r="E372" s="32">
        <v>4</v>
      </c>
    </row>
    <row r="373" spans="1:5" x14ac:dyDescent="0.3">
      <c r="A373" s="31" t="s">
        <v>37</v>
      </c>
      <c r="B373" s="24">
        <v>43910</v>
      </c>
      <c r="C373" s="24">
        <v>45596</v>
      </c>
      <c r="D373" s="25">
        <v>0.15974005839972594</v>
      </c>
      <c r="E373" s="32">
        <v>4</v>
      </c>
    </row>
    <row r="374" spans="1:5" x14ac:dyDescent="0.3">
      <c r="A374" s="39" t="s">
        <v>38</v>
      </c>
      <c r="B374" s="24">
        <v>43910</v>
      </c>
      <c r="C374" s="24">
        <v>45565</v>
      </c>
      <c r="D374" s="25">
        <v>0.16036759165524209</v>
      </c>
      <c r="E374" s="32">
        <v>4</v>
      </c>
    </row>
    <row r="375" spans="1:5" x14ac:dyDescent="0.3">
      <c r="A375" s="39" t="s">
        <v>39</v>
      </c>
      <c r="B375" s="24">
        <v>43910</v>
      </c>
      <c r="C375" s="24">
        <v>45534</v>
      </c>
      <c r="D375" s="25">
        <v>0.16062986929641496</v>
      </c>
      <c r="E375" s="32">
        <v>4</v>
      </c>
    </row>
    <row r="376" spans="1:5" x14ac:dyDescent="0.3">
      <c r="A376" s="39" t="s">
        <v>40</v>
      </c>
      <c r="B376" s="24">
        <v>43910</v>
      </c>
      <c r="C376" s="24">
        <v>45504</v>
      </c>
      <c r="D376" s="25">
        <v>0.15978080338836945</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745</v>
      </c>
      <c r="D384" s="27" t="s">
        <v>773</v>
      </c>
      <c r="E384" s="26" t="s">
        <v>14</v>
      </c>
    </row>
    <row r="385" spans="1:5" x14ac:dyDescent="0.3">
      <c r="A385" s="19"/>
      <c r="B385" s="20" t="s">
        <v>15</v>
      </c>
      <c r="C385" s="21">
        <v>-0.62938159150779638</v>
      </c>
      <c r="D385" s="21">
        <v>-0.24206271725347883</v>
      </c>
      <c r="E385" s="22"/>
    </row>
    <row r="386" spans="1:5" x14ac:dyDescent="0.3">
      <c r="A386" s="8" t="s">
        <v>16</v>
      </c>
      <c r="B386" s="16" t="s">
        <v>11</v>
      </c>
      <c r="C386" s="26" t="s">
        <v>154</v>
      </c>
      <c r="D386" s="26" t="s">
        <v>155</v>
      </c>
      <c r="E386" s="26" t="s">
        <v>14</v>
      </c>
    </row>
    <row r="387" spans="1:5" x14ac:dyDescent="0.3">
      <c r="A387" s="19"/>
      <c r="B387" s="20" t="s">
        <v>15</v>
      </c>
      <c r="C387" s="21">
        <v>-0.16338537083643567</v>
      </c>
      <c r="D387" s="21">
        <v>-5.4926864259024044E-2</v>
      </c>
      <c r="E387" s="22"/>
    </row>
    <row r="388" spans="1:5" x14ac:dyDescent="0.3">
      <c r="A388" s="8" t="s">
        <v>19</v>
      </c>
      <c r="B388" s="16" t="s">
        <v>11</v>
      </c>
      <c r="C388" s="26" t="s">
        <v>472</v>
      </c>
      <c r="D388" s="26" t="s">
        <v>315</v>
      </c>
      <c r="E388" s="26" t="s">
        <v>14</v>
      </c>
    </row>
    <row r="389" spans="1:5" x14ac:dyDescent="0.3">
      <c r="A389" s="19"/>
      <c r="B389" s="20" t="s">
        <v>15</v>
      </c>
      <c r="C389" s="21">
        <v>-3.0288484415893491E-2</v>
      </c>
      <c r="D389" s="21">
        <v>6.1402936461600888E-3</v>
      </c>
      <c r="E389" s="22"/>
    </row>
    <row r="390" spans="1:5" x14ac:dyDescent="0.3">
      <c r="A390" s="8" t="s">
        <v>22</v>
      </c>
      <c r="B390" s="16" t="s">
        <v>11</v>
      </c>
      <c r="C390" s="26" t="s">
        <v>158</v>
      </c>
      <c r="D390" s="26" t="s">
        <v>362</v>
      </c>
      <c r="E390" s="26" t="s">
        <v>14</v>
      </c>
    </row>
    <row r="391" spans="1:5" x14ac:dyDescent="0.3">
      <c r="A391" s="19"/>
      <c r="B391" s="20" t="s">
        <v>15</v>
      </c>
      <c r="C391" s="21">
        <v>0.22688072543591775</v>
      </c>
      <c r="D391" s="21">
        <v>4.9716160016590738E-2</v>
      </c>
      <c r="E391" s="22"/>
    </row>
    <row r="392" spans="1:5" ht="34.200000000000003" customHeight="1" x14ac:dyDescent="0.3">
      <c r="A392" s="87" t="s">
        <v>25</v>
      </c>
      <c r="B392" s="87"/>
      <c r="C392" s="87"/>
      <c r="D392" s="87"/>
      <c r="E392" s="87"/>
    </row>
    <row r="393" spans="1:5" x14ac:dyDescent="0.3">
      <c r="A393" s="5" t="s">
        <v>26</v>
      </c>
    </row>
    <row r="394" spans="1:5" x14ac:dyDescent="0.3">
      <c r="A394" s="5" t="s">
        <v>49</v>
      </c>
    </row>
    <row r="395" spans="1:5" x14ac:dyDescent="0.3">
      <c r="A395" s="5" t="s">
        <v>786</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43798</v>
      </c>
      <c r="C401" s="24">
        <v>45625</v>
      </c>
      <c r="D401" s="25">
        <v>8.129665236863616E-2</v>
      </c>
      <c r="E401" s="32">
        <v>3</v>
      </c>
    </row>
    <row r="402" spans="1:5" x14ac:dyDescent="0.3">
      <c r="A402" s="31" t="s">
        <v>37</v>
      </c>
      <c r="B402" s="24">
        <v>43763</v>
      </c>
      <c r="C402" s="24">
        <v>45590</v>
      </c>
      <c r="D402" s="25">
        <v>8.1432830477250542E-2</v>
      </c>
      <c r="E402" s="32">
        <v>3</v>
      </c>
    </row>
    <row r="403" spans="1:5" x14ac:dyDescent="0.3">
      <c r="A403" s="39" t="s">
        <v>38</v>
      </c>
      <c r="B403" s="24">
        <v>43735</v>
      </c>
      <c r="C403" s="24">
        <v>45562</v>
      </c>
      <c r="D403" s="25">
        <v>8.1624863339986697E-2</v>
      </c>
      <c r="E403" s="32">
        <v>3</v>
      </c>
    </row>
    <row r="404" spans="1:5" x14ac:dyDescent="0.3">
      <c r="A404" s="39" t="s">
        <v>39</v>
      </c>
      <c r="B404" s="24">
        <v>43707</v>
      </c>
      <c r="C404" s="24">
        <v>45534</v>
      </c>
      <c r="D404" s="25">
        <v>8.1759956381541238E-2</v>
      </c>
      <c r="E404" s="32">
        <v>3</v>
      </c>
    </row>
    <row r="405" spans="1:5" x14ac:dyDescent="0.3">
      <c r="A405" s="39" t="s">
        <v>40</v>
      </c>
      <c r="B405" s="24">
        <v>43672</v>
      </c>
      <c r="C405" s="24">
        <v>45499</v>
      </c>
      <c r="D405" s="25">
        <v>8.2052553867253838E-2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584</v>
      </c>
      <c r="E413" s="26" t="s">
        <v>14</v>
      </c>
    </row>
    <row r="414" spans="1:5" x14ac:dyDescent="0.3">
      <c r="A414" s="19"/>
      <c r="B414" s="20" t="s">
        <v>15</v>
      </c>
      <c r="C414" s="21">
        <v>-0.76509600123495669</v>
      </c>
      <c r="D414" s="21">
        <v>-0.35451709313787783</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352</v>
      </c>
      <c r="D417" s="26" t="s">
        <v>717</v>
      </c>
      <c r="E417" s="26" t="s">
        <v>14</v>
      </c>
    </row>
    <row r="418" spans="1:5" x14ac:dyDescent="0.3">
      <c r="A418" s="19"/>
      <c r="B418" s="20" t="s">
        <v>15</v>
      </c>
      <c r="C418" s="21">
        <v>2.8613896613776113E-3</v>
      </c>
      <c r="D418" s="21">
        <v>2.5299123053567518E-2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200000000000003" customHeight="1" x14ac:dyDescent="0.3">
      <c r="A421" s="87" t="s">
        <v>25</v>
      </c>
      <c r="B421" s="87"/>
      <c r="C421" s="87"/>
      <c r="D421" s="87"/>
      <c r="E421" s="87"/>
    </row>
    <row r="422" spans="1:5" x14ac:dyDescent="0.3">
      <c r="A422" s="5" t="s">
        <v>26</v>
      </c>
    </row>
    <row r="423" spans="1:5" x14ac:dyDescent="0.3">
      <c r="A423" s="5" t="s">
        <v>49</v>
      </c>
    </row>
    <row r="424" spans="1:5" x14ac:dyDescent="0.3">
      <c r="A424" s="5" t="s">
        <v>650</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43795</v>
      </c>
      <c r="C430" s="24">
        <v>45622</v>
      </c>
      <c r="D430" s="25">
        <v>0.14760534195004685</v>
      </c>
      <c r="E430" s="32">
        <v>4</v>
      </c>
    </row>
    <row r="431" spans="1:5" x14ac:dyDescent="0.3">
      <c r="A431" s="31" t="s">
        <v>37</v>
      </c>
      <c r="B431" s="24">
        <v>43767</v>
      </c>
      <c r="C431" s="24">
        <v>45594</v>
      </c>
      <c r="D431" s="25">
        <v>0.14743828105487822</v>
      </c>
      <c r="E431" s="32">
        <v>4</v>
      </c>
    </row>
    <row r="432" spans="1:5" x14ac:dyDescent="0.3">
      <c r="A432" s="39" t="s">
        <v>38</v>
      </c>
      <c r="B432" s="24">
        <v>43732</v>
      </c>
      <c r="C432" s="24">
        <v>45559</v>
      </c>
      <c r="D432" s="25">
        <v>0.14818556888188852</v>
      </c>
      <c r="E432" s="32">
        <v>4</v>
      </c>
    </row>
    <row r="433" spans="1:5" x14ac:dyDescent="0.3">
      <c r="A433" s="39" t="s">
        <v>39</v>
      </c>
      <c r="B433" s="24">
        <v>43704</v>
      </c>
      <c r="C433" s="24">
        <v>45531</v>
      </c>
      <c r="D433" s="25">
        <v>0.14826012798419044</v>
      </c>
      <c r="E433" s="32">
        <v>4</v>
      </c>
    </row>
    <row r="434" spans="1:5" x14ac:dyDescent="0.3">
      <c r="A434" s="39" t="s">
        <v>40</v>
      </c>
      <c r="B434" s="24">
        <v>43676</v>
      </c>
      <c r="C434" s="24">
        <v>45503</v>
      </c>
      <c r="D434" s="25">
        <v>0.14818488151246126</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418</v>
      </c>
      <c r="E442" s="26" t="s">
        <v>14</v>
      </c>
    </row>
    <row r="443" spans="1:5" x14ac:dyDescent="0.3">
      <c r="A443" s="19"/>
      <c r="B443" s="20" t="s">
        <v>15</v>
      </c>
      <c r="C443" s="21">
        <v>-0.74761639606260166</v>
      </c>
      <c r="D443" s="21">
        <v>-0.33786461088350872</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473</v>
      </c>
      <c r="D446" s="26" t="s">
        <v>680</v>
      </c>
      <c r="E446" s="26" t="s">
        <v>14</v>
      </c>
    </row>
    <row r="447" spans="1:5" x14ac:dyDescent="0.3">
      <c r="A447" s="19"/>
      <c r="B447" s="20" t="s">
        <v>15</v>
      </c>
      <c r="C447" s="21">
        <v>6.8987704597072153E-3</v>
      </c>
      <c r="D447" s="21">
        <v>2.7835410028877794E-2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200000000000003" customHeight="1" x14ac:dyDescent="0.3">
      <c r="A450" s="87" t="s">
        <v>25</v>
      </c>
      <c r="B450" s="87"/>
      <c r="C450" s="87"/>
      <c r="D450" s="87"/>
      <c r="E450" s="87"/>
    </row>
    <row r="451" spans="1:5" x14ac:dyDescent="0.3">
      <c r="A451" s="5" t="s">
        <v>26</v>
      </c>
    </row>
    <row r="452" spans="1:5" x14ac:dyDescent="0.3">
      <c r="A452" s="5" t="s">
        <v>49</v>
      </c>
    </row>
    <row r="453" spans="1:5" x14ac:dyDescent="0.3">
      <c r="A453" s="5" t="s">
        <v>262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43795</v>
      </c>
      <c r="C459" s="24">
        <v>45622</v>
      </c>
      <c r="D459" s="25">
        <v>0.14048321636576552</v>
      </c>
      <c r="E459" s="32">
        <v>4</v>
      </c>
    </row>
    <row r="460" spans="1:5" x14ac:dyDescent="0.3">
      <c r="A460" s="31" t="s">
        <v>37</v>
      </c>
      <c r="B460" s="24">
        <v>43767</v>
      </c>
      <c r="C460" s="24">
        <v>45594</v>
      </c>
      <c r="D460" s="25">
        <v>0.1403308472097638</v>
      </c>
      <c r="E460" s="32">
        <v>4</v>
      </c>
    </row>
    <row r="461" spans="1:5" x14ac:dyDescent="0.3">
      <c r="A461" s="39" t="s">
        <v>38</v>
      </c>
      <c r="B461" s="24">
        <v>43732</v>
      </c>
      <c r="C461" s="24">
        <v>45559</v>
      </c>
      <c r="D461" s="25">
        <v>0.14108426545568822</v>
      </c>
      <c r="E461" s="32">
        <v>4</v>
      </c>
    </row>
    <row r="462" spans="1:5" x14ac:dyDescent="0.3">
      <c r="A462" s="39" t="s">
        <v>39</v>
      </c>
      <c r="B462" s="24">
        <v>43704</v>
      </c>
      <c r="C462" s="24">
        <v>45531</v>
      </c>
      <c r="D462" s="25">
        <v>0.1412417484598687</v>
      </c>
      <c r="E462" s="32">
        <v>4</v>
      </c>
    </row>
    <row r="463" spans="1:5" x14ac:dyDescent="0.3">
      <c r="A463" s="39" t="s">
        <v>40</v>
      </c>
      <c r="B463" s="24">
        <v>43676</v>
      </c>
      <c r="C463" s="24">
        <v>45503</v>
      </c>
      <c r="D463" s="25">
        <v>0.1411133741000416</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615</v>
      </c>
      <c r="E471" s="26" t="s">
        <v>14</v>
      </c>
    </row>
    <row r="472" spans="1:5" x14ac:dyDescent="0.3">
      <c r="A472" s="19"/>
      <c r="B472" s="20" t="s">
        <v>15</v>
      </c>
      <c r="C472" s="21">
        <v>-0.51414421513523534</v>
      </c>
      <c r="D472" s="21">
        <v>-0.24255120096654537</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378</v>
      </c>
      <c r="E475" s="26" t="s">
        <v>14</v>
      </c>
    </row>
    <row r="476" spans="1:5" x14ac:dyDescent="0.3">
      <c r="A476" s="19"/>
      <c r="B476" s="20" t="s">
        <v>15</v>
      </c>
      <c r="C476" s="21">
        <v>-6.9963279913071941E-2</v>
      </c>
      <c r="D476" s="21">
        <v>-1.3598882936132428E-2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799999999999997" customHeight="1" x14ac:dyDescent="0.3">
      <c r="A479" s="87" t="s">
        <v>25</v>
      </c>
      <c r="B479" s="87"/>
      <c r="C479" s="87"/>
      <c r="D479" s="87"/>
      <c r="E479" s="87"/>
    </row>
    <row r="480" spans="1:5" x14ac:dyDescent="0.3">
      <c r="A480" s="5" t="s">
        <v>26</v>
      </c>
    </row>
    <row r="481" spans="1:5" x14ac:dyDescent="0.3">
      <c r="A481" s="5" t="s">
        <v>138</v>
      </c>
    </row>
    <row r="482" spans="1:5" x14ac:dyDescent="0.3">
      <c r="A482" s="5" t="s">
        <v>532</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43788</v>
      </c>
      <c r="C488" s="24">
        <v>45622</v>
      </c>
      <c r="D488" s="25">
        <v>7.8309612005525095E-2</v>
      </c>
      <c r="E488" s="32">
        <v>3</v>
      </c>
    </row>
    <row r="489" spans="1:5" x14ac:dyDescent="0.3">
      <c r="A489" s="31" t="s">
        <v>37</v>
      </c>
      <c r="B489" s="24">
        <v>43760</v>
      </c>
      <c r="C489" s="24">
        <v>45594</v>
      </c>
      <c r="D489" s="25">
        <v>7.8379201877569929E-2</v>
      </c>
      <c r="E489" s="32">
        <v>3</v>
      </c>
    </row>
    <row r="490" spans="1:5" x14ac:dyDescent="0.3">
      <c r="A490" s="39" t="s">
        <v>38</v>
      </c>
      <c r="B490" s="24">
        <v>43718</v>
      </c>
      <c r="C490" s="24">
        <v>45552</v>
      </c>
      <c r="D490" s="25">
        <v>7.8630967916358263E-2</v>
      </c>
      <c r="E490" s="32">
        <v>3</v>
      </c>
    </row>
    <row r="491" spans="1:5" x14ac:dyDescent="0.3">
      <c r="A491" s="39" t="s">
        <v>39</v>
      </c>
      <c r="B491" s="24">
        <v>43690</v>
      </c>
      <c r="C491" s="24">
        <v>45524</v>
      </c>
      <c r="D491" s="25">
        <v>7.8806168773508711E-2</v>
      </c>
      <c r="E491" s="32">
        <v>3</v>
      </c>
    </row>
    <row r="492" spans="1:5" x14ac:dyDescent="0.3">
      <c r="A492" s="39" t="s">
        <v>40</v>
      </c>
      <c r="B492" s="24">
        <v>43662</v>
      </c>
      <c r="C492" s="24">
        <v>45496</v>
      </c>
      <c r="D492" s="25">
        <v>7.8698630454521204E-2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41</v>
      </c>
      <c r="E500" s="26" t="s">
        <v>14</v>
      </c>
    </row>
    <row r="501" spans="1:5" x14ac:dyDescent="0.3">
      <c r="A501" s="19"/>
      <c r="B501" s="20" t="s">
        <v>15</v>
      </c>
      <c r="C501" s="21">
        <v>-0.67592824736410395</v>
      </c>
      <c r="D501" s="21">
        <v>-0.21665885808054375</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787</v>
      </c>
      <c r="E506" s="26" t="s">
        <v>14</v>
      </c>
    </row>
    <row r="507" spans="1:5" x14ac:dyDescent="0.3">
      <c r="A507" s="19"/>
      <c r="B507" s="20" t="s">
        <v>15</v>
      </c>
      <c r="C507" s="21">
        <v>0.13851284703993083</v>
      </c>
      <c r="D507" s="21">
        <v>2.3753263920465839E-2</v>
      </c>
      <c r="E507" s="22"/>
    </row>
    <row r="508" spans="1:5" ht="34.799999999999997"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788</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43781</v>
      </c>
      <c r="C517" s="24">
        <v>45615</v>
      </c>
      <c r="D517" s="25">
        <v>0.10241749051706749</v>
      </c>
      <c r="E517" s="32">
        <v>3</v>
      </c>
    </row>
    <row r="518" spans="1:5" x14ac:dyDescent="0.3">
      <c r="A518" s="31" t="s">
        <v>37</v>
      </c>
      <c r="B518" s="24">
        <v>43753</v>
      </c>
      <c r="C518" s="24">
        <v>45587</v>
      </c>
      <c r="D518" s="25">
        <v>0.10248695256481165</v>
      </c>
      <c r="E518" s="32">
        <v>3</v>
      </c>
    </row>
    <row r="519" spans="1:5" x14ac:dyDescent="0.3">
      <c r="A519" s="39" t="s">
        <v>38</v>
      </c>
      <c r="B519" s="24">
        <v>43725</v>
      </c>
      <c r="C519" s="24">
        <v>45559</v>
      </c>
      <c r="D519" s="25">
        <v>0.1024820042007915</v>
      </c>
      <c r="E519" s="32">
        <v>3</v>
      </c>
    </row>
    <row r="520" spans="1:5" x14ac:dyDescent="0.3">
      <c r="A520" s="39" t="s">
        <v>39</v>
      </c>
      <c r="B520" s="24">
        <v>43697</v>
      </c>
      <c r="C520" s="24">
        <v>45531</v>
      </c>
      <c r="D520" s="25">
        <v>0.1027355222957668</v>
      </c>
      <c r="E520" s="32">
        <v>3</v>
      </c>
    </row>
    <row r="521" spans="1:5" x14ac:dyDescent="0.3">
      <c r="A521" s="39" t="s">
        <v>40</v>
      </c>
      <c r="B521" s="24">
        <v>43669</v>
      </c>
      <c r="C521" s="24">
        <v>45503</v>
      </c>
      <c r="D521" s="25">
        <v>0.10303022586556226</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77</v>
      </c>
      <c r="D529" s="27" t="s">
        <v>669</v>
      </c>
      <c r="E529" s="26" t="s">
        <v>14</v>
      </c>
    </row>
    <row r="530" spans="1:5" x14ac:dyDescent="0.3">
      <c r="A530" s="19"/>
      <c r="B530" s="20" t="s">
        <v>15</v>
      </c>
      <c r="C530" s="21">
        <v>-0.69549138125106591</v>
      </c>
      <c r="D530" s="21">
        <v>-0.3347045743617012</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446</v>
      </c>
      <c r="D533" s="26" t="s">
        <v>272</v>
      </c>
      <c r="E533" s="26" t="s">
        <v>14</v>
      </c>
    </row>
    <row r="534" spans="1:5" x14ac:dyDescent="0.3">
      <c r="A534" s="19"/>
      <c r="B534" s="20" t="s">
        <v>15</v>
      </c>
      <c r="C534" s="21">
        <v>-2.9415071242390844E-2</v>
      </c>
      <c r="D534" s="21">
        <v>3.165687196897915E-3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87" t="s">
        <v>25</v>
      </c>
      <c r="B537" s="87"/>
      <c r="C537" s="87"/>
      <c r="D537" s="87"/>
      <c r="E537" s="87"/>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c r="B542" s="49"/>
      <c r="C542" s="49"/>
      <c r="D542" s="49"/>
      <c r="E542" s="49"/>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43795</v>
      </c>
      <c r="C546" s="24">
        <v>45622</v>
      </c>
      <c r="D546" s="25">
        <v>9.7855049744681427E-2</v>
      </c>
      <c r="E546" s="32">
        <v>3</v>
      </c>
    </row>
    <row r="547" spans="1:5" x14ac:dyDescent="0.3">
      <c r="A547" s="31" t="s">
        <v>37</v>
      </c>
      <c r="B547" s="24">
        <v>43767</v>
      </c>
      <c r="C547" s="24">
        <v>45594</v>
      </c>
      <c r="D547" s="25">
        <v>9.7880256498745391E-2</v>
      </c>
      <c r="E547" s="32">
        <v>3</v>
      </c>
    </row>
    <row r="548" spans="1:5" x14ac:dyDescent="0.3">
      <c r="A548" s="39" t="s">
        <v>38</v>
      </c>
      <c r="B548" s="24">
        <v>43732</v>
      </c>
      <c r="C548" s="24">
        <v>45559</v>
      </c>
      <c r="D548" s="25">
        <v>9.8237379088401189E-2</v>
      </c>
      <c r="E548" s="32">
        <v>3</v>
      </c>
    </row>
    <row r="549" spans="1:5" x14ac:dyDescent="0.3">
      <c r="A549" s="39" t="s">
        <v>39</v>
      </c>
      <c r="B549" s="24">
        <v>43704</v>
      </c>
      <c r="C549" s="24">
        <v>45531</v>
      </c>
      <c r="D549" s="25">
        <v>9.8330601892455238E-2</v>
      </c>
      <c r="E549" s="32">
        <v>3</v>
      </c>
    </row>
    <row r="550" spans="1:5" x14ac:dyDescent="0.3">
      <c r="A550" s="39" t="s">
        <v>40</v>
      </c>
      <c r="B550" s="24">
        <v>43676</v>
      </c>
      <c r="C550" s="24">
        <v>45503</v>
      </c>
      <c r="D550" s="25">
        <v>9.8428833751907543E-2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591</v>
      </c>
      <c r="E558" s="26" t="s">
        <v>14</v>
      </c>
    </row>
    <row r="559" spans="1:5" x14ac:dyDescent="0.3">
      <c r="A559" s="19"/>
      <c r="B559" s="20" t="s">
        <v>15</v>
      </c>
      <c r="C559" s="21">
        <v>-0.71415708965372449</v>
      </c>
      <c r="D559" s="21">
        <v>-0.30648257808451884</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268</v>
      </c>
      <c r="D562" s="26" t="s">
        <v>620</v>
      </c>
      <c r="E562" s="26" t="s">
        <v>14</v>
      </c>
    </row>
    <row r="563" spans="1:5" x14ac:dyDescent="0.3">
      <c r="A563" s="19"/>
      <c r="B563" s="20" t="s">
        <v>15</v>
      </c>
      <c r="C563" s="21">
        <v>-5.1314178784092279E-2</v>
      </c>
      <c r="D563" s="21">
        <v>-1.5157706719638453E-3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50</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43795</v>
      </c>
      <c r="C575" s="24">
        <v>45622</v>
      </c>
      <c r="D575" s="25">
        <v>0.11811273464235668</v>
      </c>
      <c r="E575" s="32">
        <v>3</v>
      </c>
    </row>
    <row r="576" spans="1:5" x14ac:dyDescent="0.3">
      <c r="A576" s="31" t="s">
        <v>37</v>
      </c>
      <c r="B576" s="24">
        <v>43767</v>
      </c>
      <c r="C576" s="24">
        <v>45594</v>
      </c>
      <c r="D576" s="25">
        <v>0.11811318619007714</v>
      </c>
      <c r="E576" s="32">
        <v>3</v>
      </c>
    </row>
    <row r="577" spans="1:5" x14ac:dyDescent="0.3">
      <c r="A577" s="39" t="s">
        <v>38</v>
      </c>
      <c r="B577" s="24">
        <v>43732</v>
      </c>
      <c r="C577" s="24">
        <v>45559</v>
      </c>
      <c r="D577" s="25">
        <v>0.11851861813908147</v>
      </c>
      <c r="E577" s="32">
        <v>3</v>
      </c>
    </row>
    <row r="578" spans="1:5" x14ac:dyDescent="0.3">
      <c r="A578" s="39" t="s">
        <v>39</v>
      </c>
      <c r="B578" s="24">
        <v>43704</v>
      </c>
      <c r="C578" s="24">
        <v>45531</v>
      </c>
      <c r="D578" s="25">
        <v>0.1187881160625687</v>
      </c>
      <c r="E578" s="32">
        <v>3</v>
      </c>
    </row>
    <row r="579" spans="1:5" x14ac:dyDescent="0.3">
      <c r="A579" s="39" t="s">
        <v>40</v>
      </c>
      <c r="B579" s="24">
        <v>43676</v>
      </c>
      <c r="C579" s="24">
        <v>45503</v>
      </c>
      <c r="D579" s="25">
        <v>0.11889043161267723</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761</v>
      </c>
      <c r="D587" s="27" t="s">
        <v>592</v>
      </c>
      <c r="E587" s="26" t="s">
        <v>14</v>
      </c>
    </row>
    <row r="588" spans="1:5" x14ac:dyDescent="0.3">
      <c r="A588" s="19"/>
      <c r="B588" s="20" t="s">
        <v>15</v>
      </c>
      <c r="C588" s="21">
        <v>-0.68003928040811357</v>
      </c>
      <c r="D588" s="21">
        <v>-0.27777783005978796</v>
      </c>
      <c r="E588" s="22"/>
    </row>
    <row r="589" spans="1:5" x14ac:dyDescent="0.3">
      <c r="A589" s="8" t="s">
        <v>16</v>
      </c>
      <c r="B589" s="16" t="s">
        <v>11</v>
      </c>
      <c r="C589" s="26" t="s">
        <v>220</v>
      </c>
      <c r="D589" s="26" t="s">
        <v>221</v>
      </c>
      <c r="E589" s="26" t="s">
        <v>14</v>
      </c>
    </row>
    <row r="590" spans="1:5" x14ac:dyDescent="0.3">
      <c r="A590" s="19"/>
      <c r="B590" s="20" t="s">
        <v>15</v>
      </c>
      <c r="C590" s="21">
        <v>-0.23958107328332368</v>
      </c>
      <c r="D590" s="21">
        <v>-8.0824743882405459E-2</v>
      </c>
      <c r="E590" s="22"/>
    </row>
    <row r="591" spans="1:5" x14ac:dyDescent="0.3">
      <c r="A591" s="8" t="s">
        <v>19</v>
      </c>
      <c r="B591" s="16" t="s">
        <v>11</v>
      </c>
      <c r="C591" s="26" t="s">
        <v>132</v>
      </c>
      <c r="D591" s="26" t="s">
        <v>468</v>
      </c>
      <c r="E591" s="26" t="s">
        <v>14</v>
      </c>
    </row>
    <row r="592" spans="1:5" x14ac:dyDescent="0.3">
      <c r="A592" s="19"/>
      <c r="B592" s="20" t="s">
        <v>15</v>
      </c>
      <c r="C592" s="21">
        <v>-5.4829371346941325E-2</v>
      </c>
      <c r="D592" s="21">
        <v>-5.2170290924150597E-3</v>
      </c>
      <c r="E592" s="22"/>
    </row>
    <row r="593" spans="1:5" x14ac:dyDescent="0.3">
      <c r="A593" s="8" t="s">
        <v>22</v>
      </c>
      <c r="B593" s="16" t="s">
        <v>11</v>
      </c>
      <c r="C593" s="26" t="s">
        <v>224</v>
      </c>
      <c r="D593" s="26" t="s">
        <v>384</v>
      </c>
      <c r="E593" s="26" t="s">
        <v>14</v>
      </c>
    </row>
    <row r="594" spans="1:5" x14ac:dyDescent="0.3">
      <c r="A594" s="19"/>
      <c r="B594" s="20" t="s">
        <v>15</v>
      </c>
      <c r="C594" s="21">
        <v>0.23331363872982802</v>
      </c>
      <c r="D594" s="21">
        <v>7.3007586560153381E-2</v>
      </c>
      <c r="E594" s="22"/>
    </row>
    <row r="595" spans="1:5" ht="34.200000000000003" customHeight="1" x14ac:dyDescent="0.3">
      <c r="A595" s="87" t="s">
        <v>25</v>
      </c>
      <c r="B595" s="87"/>
      <c r="C595" s="87"/>
      <c r="D595" s="87"/>
      <c r="E595" s="87"/>
    </row>
    <row r="596" spans="1:5" x14ac:dyDescent="0.3">
      <c r="A596" s="5" t="s">
        <v>26</v>
      </c>
    </row>
    <row r="597" spans="1:5" x14ac:dyDescent="0.3">
      <c r="A597" s="5" t="s">
        <v>49</v>
      </c>
    </row>
    <row r="598" spans="1:5" x14ac:dyDescent="0.3">
      <c r="A598" s="5" t="s">
        <v>709</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43795</v>
      </c>
      <c r="C604" s="24">
        <v>45622</v>
      </c>
      <c r="D604" s="25">
        <v>9.8832722735117173E-2</v>
      </c>
      <c r="E604" s="32">
        <v>3</v>
      </c>
    </row>
    <row r="605" spans="1:5" x14ac:dyDescent="0.3">
      <c r="A605" s="31" t="s">
        <v>37</v>
      </c>
      <c r="B605" s="24">
        <v>43767</v>
      </c>
      <c r="C605" s="24">
        <v>45594</v>
      </c>
      <c r="D605" s="25">
        <v>9.8822880610616726E-2</v>
      </c>
      <c r="E605" s="32">
        <v>3</v>
      </c>
    </row>
    <row r="606" spans="1:5" x14ac:dyDescent="0.3">
      <c r="A606" s="39" t="s">
        <v>38</v>
      </c>
      <c r="B606" s="24">
        <v>43732</v>
      </c>
      <c r="C606" s="24">
        <v>45559</v>
      </c>
      <c r="D606" s="25">
        <v>9.9123173273179585E-2</v>
      </c>
      <c r="E606" s="32">
        <v>3</v>
      </c>
    </row>
    <row r="607" spans="1:5" x14ac:dyDescent="0.3">
      <c r="A607" s="39" t="s">
        <v>39</v>
      </c>
      <c r="B607" s="24">
        <v>43704</v>
      </c>
      <c r="C607" s="24">
        <v>45531</v>
      </c>
      <c r="D607" s="25">
        <v>9.9384758383528421E-2</v>
      </c>
      <c r="E607" s="32">
        <v>3</v>
      </c>
    </row>
    <row r="608" spans="1:5" x14ac:dyDescent="0.3">
      <c r="A608" s="39" t="s">
        <v>40</v>
      </c>
      <c r="B608" s="24">
        <v>43676</v>
      </c>
      <c r="C608" s="24">
        <v>45503</v>
      </c>
      <c r="D608" s="25">
        <v>9.945196262050307E-2</v>
      </c>
      <c r="E608" s="32">
        <v>3</v>
      </c>
    </row>
  </sheetData>
  <mergeCells count="147">
    <mergeCell ref="A1:E1"/>
    <mergeCell ref="C2:C4"/>
    <mergeCell ref="D2:D4"/>
    <mergeCell ref="E2:E4"/>
    <mergeCell ref="A22:E22"/>
    <mergeCell ref="A15:E15"/>
    <mergeCell ref="A21:E21"/>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5D616-B0CB-434E-8297-817A42D330D4}">
  <dimension ref="A1:E608"/>
  <sheetViews>
    <sheetView workbookViewId="0">
      <selection activeCell="K22" sqref="K22"/>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791</v>
      </c>
      <c r="E7" s="17" t="s">
        <v>14</v>
      </c>
    </row>
    <row r="8" spans="1:5" x14ac:dyDescent="0.3">
      <c r="A8" s="19"/>
      <c r="B8" s="20" t="s">
        <v>15</v>
      </c>
      <c r="C8" s="21">
        <v>-0.32248250438580695</v>
      </c>
      <c r="D8" s="21">
        <v>-0.11315339935597224</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332</v>
      </c>
      <c r="E11" s="17" t="s">
        <v>14</v>
      </c>
    </row>
    <row r="12" spans="1:5" x14ac:dyDescent="0.3">
      <c r="A12" s="19"/>
      <c r="B12" s="20" t="s">
        <v>15</v>
      </c>
      <c r="C12" s="21">
        <v>-5.0857849034475322E-2</v>
      </c>
      <c r="D12" s="21">
        <v>-4.0574637624498644E-3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2.4" customHeight="1" x14ac:dyDescent="0.3">
      <c r="A15" s="87" t="s">
        <v>25</v>
      </c>
      <c r="B15" s="87"/>
      <c r="C15" s="87"/>
      <c r="D15" s="87"/>
      <c r="E15" s="87"/>
    </row>
    <row r="16" spans="1:5" x14ac:dyDescent="0.3">
      <c r="A16" s="5" t="s">
        <v>26</v>
      </c>
    </row>
    <row r="17" spans="1:5" x14ac:dyDescent="0.3">
      <c r="A17" s="5" t="s">
        <v>49</v>
      </c>
    </row>
    <row r="18" spans="1:5" x14ac:dyDescent="0.3">
      <c r="A18" s="5" t="s">
        <v>792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100" t="s">
        <v>32</v>
      </c>
      <c r="B22" s="101"/>
      <c r="C22" s="101"/>
      <c r="D22" s="101"/>
      <c r="E22" s="102"/>
    </row>
    <row r="23" spans="1:5" x14ac:dyDescent="0.3">
      <c r="A23" s="29" t="s">
        <v>33</v>
      </c>
      <c r="B23" s="29" t="s">
        <v>34</v>
      </c>
      <c r="C23" s="29" t="s">
        <v>35</v>
      </c>
      <c r="D23" s="30" t="s">
        <v>0</v>
      </c>
      <c r="E23" s="30" t="s">
        <v>1</v>
      </c>
    </row>
    <row r="24" spans="1:5" x14ac:dyDescent="0.3">
      <c r="A24" s="31" t="s">
        <v>36</v>
      </c>
      <c r="B24" s="24">
        <v>43922</v>
      </c>
      <c r="C24" s="24">
        <v>45657</v>
      </c>
      <c r="D24" s="25">
        <v>4.9157361119028409E-2</v>
      </c>
      <c r="E24" s="32">
        <v>2</v>
      </c>
    </row>
    <row r="25" spans="1:5" x14ac:dyDescent="0.3">
      <c r="A25" s="31" t="s">
        <v>37</v>
      </c>
      <c r="B25" s="24">
        <v>43922</v>
      </c>
      <c r="C25" s="24">
        <v>45622</v>
      </c>
      <c r="D25" s="25">
        <v>4.956538895187803E-2</v>
      </c>
      <c r="E25" s="32">
        <v>2</v>
      </c>
    </row>
    <row r="26" spans="1:5" x14ac:dyDescent="0.3">
      <c r="A26" s="23" t="s">
        <v>38</v>
      </c>
      <c r="B26" s="24">
        <v>43922</v>
      </c>
      <c r="C26" s="24">
        <v>45594</v>
      </c>
      <c r="D26" s="25">
        <v>4.9882822383373875E-2</v>
      </c>
      <c r="E26" s="32">
        <v>2</v>
      </c>
    </row>
    <row r="27" spans="1:5" x14ac:dyDescent="0.3">
      <c r="A27" s="23" t="s">
        <v>39</v>
      </c>
      <c r="B27" s="24">
        <v>43922</v>
      </c>
      <c r="C27" s="24">
        <v>45559</v>
      </c>
      <c r="D27" s="25">
        <v>5.0385522191206289E-2</v>
      </c>
      <c r="E27" s="32">
        <v>3</v>
      </c>
    </row>
    <row r="28" spans="1:5" x14ac:dyDescent="0.3">
      <c r="A28" s="23" t="s">
        <v>40</v>
      </c>
      <c r="B28" s="24">
        <v>43922</v>
      </c>
      <c r="C28" s="24">
        <v>45531</v>
      </c>
      <c r="D28" s="25">
        <v>5.0783867701630625E-2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789</v>
      </c>
      <c r="D36" s="27" t="s">
        <v>793</v>
      </c>
      <c r="E36" s="26" t="s">
        <v>14</v>
      </c>
    </row>
    <row r="37" spans="1:5" x14ac:dyDescent="0.3">
      <c r="A37" s="19"/>
      <c r="B37" s="20" t="s">
        <v>15</v>
      </c>
      <c r="C37" s="21">
        <v>-0.71761846992676581</v>
      </c>
      <c r="D37" s="21">
        <v>-0.1599893667439698</v>
      </c>
      <c r="E37" s="22"/>
    </row>
    <row r="38" spans="1:5" x14ac:dyDescent="0.3">
      <c r="A38" s="8" t="s">
        <v>16</v>
      </c>
      <c r="B38" s="16" t="s">
        <v>11</v>
      </c>
      <c r="C38" s="26" t="s">
        <v>43</v>
      </c>
      <c r="D38" s="26" t="s">
        <v>44</v>
      </c>
      <c r="E38" s="26" t="s">
        <v>14</v>
      </c>
    </row>
    <row r="39" spans="1:5" x14ac:dyDescent="0.3">
      <c r="A39" s="19"/>
      <c r="B39" s="20" t="s">
        <v>15</v>
      </c>
      <c r="C39" s="21">
        <v>-0.2368179688415134</v>
      </c>
      <c r="D39" s="21">
        <v>-0.10035389916003834</v>
      </c>
      <c r="E39" s="22"/>
    </row>
    <row r="40" spans="1:5" x14ac:dyDescent="0.3">
      <c r="A40" s="8" t="s">
        <v>19</v>
      </c>
      <c r="B40" s="16" t="s">
        <v>11</v>
      </c>
      <c r="C40" s="26" t="s">
        <v>415</v>
      </c>
      <c r="D40" s="26" t="s">
        <v>437</v>
      </c>
      <c r="E40" s="26" t="s">
        <v>14</v>
      </c>
    </row>
    <row r="41" spans="1:5" x14ac:dyDescent="0.3">
      <c r="A41" s="19"/>
      <c r="B41" s="20" t="s">
        <v>15</v>
      </c>
      <c r="C41" s="21">
        <v>-4.9309110445060478E-2</v>
      </c>
      <c r="D41" s="21">
        <v>-8.4641390896281754E-3</v>
      </c>
      <c r="E41" s="22"/>
    </row>
    <row r="42" spans="1:5" x14ac:dyDescent="0.3">
      <c r="A42" s="8" t="s">
        <v>22</v>
      </c>
      <c r="B42" s="16" t="s">
        <v>11</v>
      </c>
      <c r="C42" s="26" t="s">
        <v>47</v>
      </c>
      <c r="D42" s="26" t="s">
        <v>386</v>
      </c>
      <c r="E42" s="26" t="s">
        <v>14</v>
      </c>
    </row>
    <row r="43" spans="1:5" x14ac:dyDescent="0.3">
      <c r="A43" s="19"/>
      <c r="B43" s="20" t="s">
        <v>15</v>
      </c>
      <c r="C43" s="21">
        <v>0.24686012108449584</v>
      </c>
      <c r="D43" s="21">
        <v>7.8413893966054804E-2</v>
      </c>
      <c r="E43" s="22"/>
    </row>
    <row r="44" spans="1:5" ht="34.799999999999997" customHeight="1" x14ac:dyDescent="0.3">
      <c r="A44" s="87" t="s">
        <v>25</v>
      </c>
      <c r="B44" s="87"/>
      <c r="C44" s="87"/>
      <c r="D44" s="87"/>
      <c r="E44" s="87"/>
    </row>
    <row r="45" spans="1:5" x14ac:dyDescent="0.3">
      <c r="A45" s="5" t="s">
        <v>26</v>
      </c>
    </row>
    <row r="46" spans="1:5" x14ac:dyDescent="0.3">
      <c r="A46" s="5" t="s">
        <v>49</v>
      </c>
    </row>
    <row r="47" spans="1:5" x14ac:dyDescent="0.3">
      <c r="A47" s="5" t="s">
        <v>794</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43830</v>
      </c>
      <c r="C53" s="24">
        <v>45657</v>
      </c>
      <c r="D53" s="25">
        <v>0.10985281108823346</v>
      </c>
      <c r="E53" s="32">
        <v>3</v>
      </c>
    </row>
    <row r="54" spans="1:5" x14ac:dyDescent="0.3">
      <c r="A54" s="31" t="s">
        <v>37</v>
      </c>
      <c r="B54" s="24">
        <v>43795</v>
      </c>
      <c r="C54" s="24">
        <v>45622</v>
      </c>
      <c r="D54" s="25">
        <v>0.10995565355889865</v>
      </c>
      <c r="E54" s="32">
        <v>3</v>
      </c>
    </row>
    <row r="55" spans="1:5" x14ac:dyDescent="0.3">
      <c r="A55" s="39" t="s">
        <v>38</v>
      </c>
      <c r="B55" s="24">
        <v>43767</v>
      </c>
      <c r="C55" s="24">
        <v>45594</v>
      </c>
      <c r="D55" s="25">
        <v>0.10997486737628936</v>
      </c>
      <c r="E55" s="32">
        <v>3</v>
      </c>
    </row>
    <row r="56" spans="1:5" x14ac:dyDescent="0.3">
      <c r="A56" s="39" t="s">
        <v>39</v>
      </c>
      <c r="B56" s="24">
        <v>43732</v>
      </c>
      <c r="C56" s="24">
        <v>45559</v>
      </c>
      <c r="D56" s="25">
        <v>0.11088692615538503</v>
      </c>
      <c r="E56" s="32">
        <v>3</v>
      </c>
    </row>
    <row r="57" spans="1:5" x14ac:dyDescent="0.3">
      <c r="A57" s="39" t="s">
        <v>40</v>
      </c>
      <c r="B57" s="24">
        <v>43704</v>
      </c>
      <c r="C57" s="24">
        <v>45531</v>
      </c>
      <c r="D57" s="25">
        <v>0.11116385649607501</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572</v>
      </c>
      <c r="D65" s="18" t="s">
        <v>795</v>
      </c>
      <c r="E65" s="17" t="s">
        <v>14</v>
      </c>
    </row>
    <row r="66" spans="1:5" x14ac:dyDescent="0.3">
      <c r="A66" s="19"/>
      <c r="B66" s="20" t="s">
        <v>15</v>
      </c>
      <c r="C66" s="21">
        <v>-0.73183837953181641</v>
      </c>
      <c r="D66" s="21">
        <v>-0.1581030764552398</v>
      </c>
      <c r="E66" s="22"/>
    </row>
    <row r="67" spans="1:5" x14ac:dyDescent="0.3">
      <c r="A67" s="8" t="s">
        <v>16</v>
      </c>
      <c r="B67" s="16" t="s">
        <v>11</v>
      </c>
      <c r="C67" s="17" t="s">
        <v>54</v>
      </c>
      <c r="D67" s="17" t="s">
        <v>55</v>
      </c>
      <c r="E67" s="17" t="s">
        <v>14</v>
      </c>
    </row>
    <row r="68" spans="1:5" x14ac:dyDescent="0.3">
      <c r="A68" s="19"/>
      <c r="B68" s="20" t="s">
        <v>15</v>
      </c>
      <c r="C68" s="21">
        <v>-0.26436082210035372</v>
      </c>
      <c r="D68" s="21">
        <v>-8.9988529727498157E-2</v>
      </c>
      <c r="E68" s="22"/>
    </row>
    <row r="69" spans="1:5" x14ac:dyDescent="0.3">
      <c r="A69" s="8" t="s">
        <v>19</v>
      </c>
      <c r="B69" s="16" t="s">
        <v>11</v>
      </c>
      <c r="C69" s="17" t="s">
        <v>796</v>
      </c>
      <c r="D69" s="17" t="s">
        <v>432</v>
      </c>
      <c r="E69" s="17" t="s">
        <v>14</v>
      </c>
    </row>
    <row r="70" spans="1:5" x14ac:dyDescent="0.3">
      <c r="A70" s="19"/>
      <c r="B70" s="20" t="s">
        <v>15</v>
      </c>
      <c r="C70" s="21">
        <v>-6.3935166425470591E-2</v>
      </c>
      <c r="D70" s="21">
        <v>-2.9311866188375113E-4</v>
      </c>
      <c r="E70" s="22"/>
    </row>
    <row r="71" spans="1:5" x14ac:dyDescent="0.3">
      <c r="A71" s="8" t="s">
        <v>22</v>
      </c>
      <c r="B71" s="16" t="s">
        <v>11</v>
      </c>
      <c r="C71" s="17" t="s">
        <v>57</v>
      </c>
      <c r="D71" s="17" t="s">
        <v>335</v>
      </c>
      <c r="E71" s="17" t="s">
        <v>14</v>
      </c>
    </row>
    <row r="72" spans="1:5" x14ac:dyDescent="0.3">
      <c r="A72" s="19"/>
      <c r="B72" s="20" t="s">
        <v>15</v>
      </c>
      <c r="C72" s="21">
        <v>0.20672817384674036</v>
      </c>
      <c r="D72" s="21">
        <v>6.858003677855895E-2</v>
      </c>
      <c r="E72" s="22"/>
    </row>
    <row r="73" spans="1:5" ht="32.4" customHeight="1" x14ac:dyDescent="0.3">
      <c r="A73" s="87" t="s">
        <v>25</v>
      </c>
      <c r="B73" s="87"/>
      <c r="C73" s="87"/>
      <c r="D73" s="87"/>
      <c r="E73" s="87"/>
    </row>
    <row r="74" spans="1:5" x14ac:dyDescent="0.3">
      <c r="A74" s="5" t="s">
        <v>26</v>
      </c>
    </row>
    <row r="75" spans="1:5" x14ac:dyDescent="0.3">
      <c r="A75" s="5" t="s">
        <v>49</v>
      </c>
    </row>
    <row r="76" spans="1:5" x14ac:dyDescent="0.3">
      <c r="A76" s="5" t="s">
        <v>317</v>
      </c>
    </row>
    <row r="77" spans="1:5" x14ac:dyDescent="0.3">
      <c r="A77" s="5" t="s">
        <v>333</v>
      </c>
    </row>
    <row r="78" spans="1:5" x14ac:dyDescent="0.3">
      <c r="A78" s="5" t="s">
        <v>51</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43830</v>
      </c>
      <c r="C82" s="24">
        <v>45657</v>
      </c>
      <c r="D82" s="25">
        <v>0.11152300651106031</v>
      </c>
      <c r="E82" s="32">
        <v>3</v>
      </c>
    </row>
    <row r="83" spans="1:5" x14ac:dyDescent="0.3">
      <c r="A83" s="31" t="s">
        <v>37</v>
      </c>
      <c r="B83" s="24">
        <v>43795</v>
      </c>
      <c r="C83" s="24">
        <v>45622</v>
      </c>
      <c r="D83" s="25">
        <v>0.11153124606844128</v>
      </c>
      <c r="E83" s="32">
        <v>3</v>
      </c>
    </row>
    <row r="84" spans="1:5" x14ac:dyDescent="0.3">
      <c r="A84" s="23" t="s">
        <v>38</v>
      </c>
      <c r="B84" s="24">
        <v>43767</v>
      </c>
      <c r="C84" s="24">
        <v>45594</v>
      </c>
      <c r="D84" s="25">
        <v>0.11145028486316634</v>
      </c>
      <c r="E84" s="32">
        <v>3</v>
      </c>
    </row>
    <row r="85" spans="1:5" x14ac:dyDescent="0.3">
      <c r="A85" s="23" t="s">
        <v>39</v>
      </c>
      <c r="B85" s="24">
        <v>43732</v>
      </c>
      <c r="C85" s="24">
        <v>45559</v>
      </c>
      <c r="D85" s="25">
        <v>0.11199472246770135</v>
      </c>
      <c r="E85" s="32">
        <v>3</v>
      </c>
    </row>
    <row r="86" spans="1:5" x14ac:dyDescent="0.3">
      <c r="A86" s="23" t="s">
        <v>40</v>
      </c>
      <c r="B86" s="24">
        <v>43704</v>
      </c>
      <c r="C86" s="24">
        <v>45531</v>
      </c>
      <c r="D86" s="25">
        <v>0.11206060387041163</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708</v>
      </c>
      <c r="D94" s="18" t="s">
        <v>797</v>
      </c>
      <c r="E94" s="17" t="s">
        <v>14</v>
      </c>
    </row>
    <row r="95" spans="1:5" x14ac:dyDescent="0.3">
      <c r="A95" s="19"/>
      <c r="B95" s="20" t="s">
        <v>15</v>
      </c>
      <c r="C95" s="21">
        <v>-0.71553334606190799</v>
      </c>
      <c r="D95" s="21">
        <v>-0.16344391982882411</v>
      </c>
      <c r="E95" s="22"/>
    </row>
    <row r="96" spans="1:5" x14ac:dyDescent="0.3">
      <c r="A96" s="8" t="s">
        <v>16</v>
      </c>
      <c r="B96" s="16" t="s">
        <v>11</v>
      </c>
      <c r="C96" s="17" t="s">
        <v>66</v>
      </c>
      <c r="D96" s="17" t="s">
        <v>67</v>
      </c>
      <c r="E96" s="17" t="s">
        <v>14</v>
      </c>
    </row>
    <row r="97" spans="1:5" x14ac:dyDescent="0.3">
      <c r="A97" s="19"/>
      <c r="B97" s="20" t="s">
        <v>15</v>
      </c>
      <c r="C97" s="21">
        <v>-0.24374975995272918</v>
      </c>
      <c r="D97" s="21">
        <v>-9.3622915536350937E-2</v>
      </c>
      <c r="E97" s="22"/>
    </row>
    <row r="98" spans="1:5" x14ac:dyDescent="0.3">
      <c r="A98" s="8" t="s">
        <v>19</v>
      </c>
      <c r="B98" s="16" t="s">
        <v>11</v>
      </c>
      <c r="C98" s="17" t="s">
        <v>235</v>
      </c>
      <c r="D98" s="17" t="s">
        <v>378</v>
      </c>
      <c r="E98" s="17" t="s">
        <v>14</v>
      </c>
    </row>
    <row r="99" spans="1:5" x14ac:dyDescent="0.3">
      <c r="A99" s="19"/>
      <c r="B99" s="20" t="s">
        <v>15</v>
      </c>
      <c r="C99" s="21">
        <v>-5.8969468812812731E-2</v>
      </c>
      <c r="D99" s="21">
        <v>-9.0005288658120408E-3</v>
      </c>
      <c r="E99" s="22"/>
    </row>
    <row r="100" spans="1:5" x14ac:dyDescent="0.3">
      <c r="A100" s="8" t="s">
        <v>22</v>
      </c>
      <c r="B100" s="16" t="s">
        <v>11</v>
      </c>
      <c r="C100" s="17" t="s">
        <v>70</v>
      </c>
      <c r="D100" s="17" t="s">
        <v>337</v>
      </c>
      <c r="E100" s="17" t="s">
        <v>14</v>
      </c>
    </row>
    <row r="101" spans="1:5" x14ac:dyDescent="0.3">
      <c r="A101" s="19"/>
      <c r="B101" s="20" t="s">
        <v>15</v>
      </c>
      <c r="C101" s="21">
        <v>0.26924092019120827</v>
      </c>
      <c r="D101" s="21">
        <v>7.8081742296484125E-2</v>
      </c>
      <c r="E101" s="22"/>
    </row>
    <row r="102" spans="1:5" ht="34.200000000000003" customHeight="1" x14ac:dyDescent="0.3">
      <c r="A102" s="87" t="s">
        <v>25</v>
      </c>
      <c r="B102" s="87"/>
      <c r="C102" s="87"/>
      <c r="D102" s="87"/>
      <c r="E102" s="87"/>
    </row>
    <row r="103" spans="1:5" x14ac:dyDescent="0.3">
      <c r="A103" s="5" t="s">
        <v>26</v>
      </c>
    </row>
    <row r="104" spans="1:5" x14ac:dyDescent="0.3">
      <c r="A104" s="5" t="s">
        <v>49</v>
      </c>
    </row>
    <row r="105" spans="1:5" x14ac:dyDescent="0.3">
      <c r="A105" s="5" t="s">
        <v>623</v>
      </c>
    </row>
    <row r="106" spans="1:5" x14ac:dyDescent="0.3">
      <c r="A106" s="5" t="s">
        <v>333</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43830</v>
      </c>
      <c r="C111" s="24">
        <v>45657</v>
      </c>
      <c r="D111" s="25">
        <v>0.10465252272544316</v>
      </c>
      <c r="E111" s="32">
        <v>3</v>
      </c>
    </row>
    <row r="112" spans="1:5" x14ac:dyDescent="0.3">
      <c r="A112" s="31" t="s">
        <v>37</v>
      </c>
      <c r="B112" s="24">
        <v>43795</v>
      </c>
      <c r="C112" s="24">
        <v>45622</v>
      </c>
      <c r="D112" s="25">
        <v>0.10475086582864361</v>
      </c>
      <c r="E112" s="32">
        <v>3</v>
      </c>
    </row>
    <row r="113" spans="1:5" x14ac:dyDescent="0.3">
      <c r="A113" s="23" t="s">
        <v>38</v>
      </c>
      <c r="B113" s="24">
        <v>43767</v>
      </c>
      <c r="C113" s="24">
        <v>45594</v>
      </c>
      <c r="D113" s="25">
        <v>0.10477645459914253</v>
      </c>
      <c r="E113" s="32">
        <v>3</v>
      </c>
    </row>
    <row r="114" spans="1:5" x14ac:dyDescent="0.3">
      <c r="A114" s="23" t="s">
        <v>39</v>
      </c>
      <c r="B114" s="24">
        <v>43732</v>
      </c>
      <c r="C114" s="24">
        <v>45559</v>
      </c>
      <c r="D114" s="25">
        <v>0.1052583269406677</v>
      </c>
      <c r="E114" s="32">
        <v>3</v>
      </c>
    </row>
    <row r="115" spans="1:5" x14ac:dyDescent="0.3">
      <c r="A115" s="23" t="s">
        <v>40</v>
      </c>
      <c r="B115" s="24">
        <v>43704</v>
      </c>
      <c r="C115" s="24">
        <v>45531</v>
      </c>
      <c r="D115" s="25">
        <v>0.10557683890501951</v>
      </c>
      <c r="E115" s="32">
        <v>3</v>
      </c>
    </row>
    <row r="117" spans="1:5" x14ac:dyDescent="0.3">
      <c r="A117" s="92" t="s">
        <v>93</v>
      </c>
      <c r="B117" s="93"/>
      <c r="C117" s="93"/>
      <c r="D117" s="93"/>
      <c r="E117" s="93"/>
    </row>
    <row r="118" spans="1:5" x14ac:dyDescent="0.3">
      <c r="A118" s="1" t="s">
        <v>74</v>
      </c>
      <c r="B118" s="2"/>
      <c r="C118" s="94" t="s">
        <v>3</v>
      </c>
      <c r="D118" s="94" t="s">
        <v>75</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76</v>
      </c>
      <c r="C121" s="10"/>
      <c r="D121" s="11"/>
      <c r="E121" s="11"/>
    </row>
    <row r="122" spans="1:5" x14ac:dyDescent="0.3">
      <c r="A122" s="12"/>
      <c r="B122" s="13" t="s">
        <v>9</v>
      </c>
      <c r="C122" s="14"/>
      <c r="D122" s="15"/>
      <c r="E122" s="15"/>
    </row>
    <row r="123" spans="1:5" x14ac:dyDescent="0.3">
      <c r="A123" s="8" t="s">
        <v>10</v>
      </c>
      <c r="B123" s="16" t="s">
        <v>11</v>
      </c>
      <c r="C123" s="17" t="s">
        <v>191</v>
      </c>
      <c r="D123" s="18" t="s">
        <v>798</v>
      </c>
      <c r="E123" s="17" t="s">
        <v>14</v>
      </c>
    </row>
    <row r="124" spans="1:5" x14ac:dyDescent="0.3">
      <c r="A124" s="19"/>
      <c r="B124" s="20" t="s">
        <v>15</v>
      </c>
      <c r="C124" s="21">
        <v>-0.70133730224131008</v>
      </c>
      <c r="D124" s="21">
        <v>-0.16376732101645841</v>
      </c>
      <c r="E124" s="22"/>
    </row>
    <row r="125" spans="1:5" x14ac:dyDescent="0.3">
      <c r="A125" s="8" t="s">
        <v>16</v>
      </c>
      <c r="B125" s="16" t="s">
        <v>11</v>
      </c>
      <c r="C125" s="17" t="s">
        <v>79</v>
      </c>
      <c r="D125" s="17" t="s">
        <v>80</v>
      </c>
      <c r="E125" s="17" t="s">
        <v>14</v>
      </c>
    </row>
    <row r="126" spans="1:5" x14ac:dyDescent="0.3">
      <c r="A126" s="19"/>
      <c r="B126" s="20" t="s">
        <v>15</v>
      </c>
      <c r="C126" s="21">
        <v>-0.30515803861267721</v>
      </c>
      <c r="D126" s="21">
        <v>-5.4651640399221102E-2</v>
      </c>
      <c r="E126" s="22"/>
    </row>
    <row r="127" spans="1:5" x14ac:dyDescent="0.3">
      <c r="A127" s="8" t="s">
        <v>19</v>
      </c>
      <c r="B127" s="16" t="s">
        <v>11</v>
      </c>
      <c r="C127" s="17" t="s">
        <v>611</v>
      </c>
      <c r="D127" s="17" t="s">
        <v>799</v>
      </c>
      <c r="E127" s="17" t="s">
        <v>14</v>
      </c>
    </row>
    <row r="128" spans="1:5" x14ac:dyDescent="0.3">
      <c r="A128" s="19"/>
      <c r="B128" s="20" t="s">
        <v>15</v>
      </c>
      <c r="C128" s="21">
        <v>-6.8563839878581501E-3</v>
      </c>
      <c r="D128" s="21">
        <v>3.513027398050772E-2</v>
      </c>
      <c r="E128" s="22"/>
    </row>
    <row r="129" spans="1:5" x14ac:dyDescent="0.3">
      <c r="A129" s="8" t="s">
        <v>22</v>
      </c>
      <c r="B129" s="16" t="s">
        <v>11</v>
      </c>
      <c r="C129" s="17" t="s">
        <v>83</v>
      </c>
      <c r="D129" s="17" t="s">
        <v>598</v>
      </c>
      <c r="E129" s="17" t="s">
        <v>14</v>
      </c>
    </row>
    <row r="130" spans="1:5" x14ac:dyDescent="0.3">
      <c r="A130" s="19"/>
      <c r="B130" s="20" t="s">
        <v>15</v>
      </c>
      <c r="C130" s="21">
        <v>0.46830915457728883</v>
      </c>
      <c r="D130" s="21">
        <v>9.1185066388660641E-2</v>
      </c>
      <c r="E130" s="22"/>
    </row>
    <row r="131" spans="1:5" ht="32.4" customHeight="1" x14ac:dyDescent="0.3">
      <c r="A131" s="87" t="s">
        <v>25</v>
      </c>
      <c r="B131" s="87"/>
      <c r="C131" s="87"/>
      <c r="D131" s="87"/>
      <c r="E131" s="87"/>
    </row>
    <row r="132" spans="1:5" x14ac:dyDescent="0.3">
      <c r="A132" s="5" t="s">
        <v>26</v>
      </c>
    </row>
    <row r="133" spans="1:5" x14ac:dyDescent="0.3">
      <c r="A133" s="5" t="s">
        <v>85</v>
      </c>
    </row>
    <row r="134" spans="1:5" x14ac:dyDescent="0.3">
      <c r="A134" s="5" t="s">
        <v>436</v>
      </c>
    </row>
    <row r="135" spans="1:5" x14ac:dyDescent="0.3">
      <c r="A135" s="5" t="s">
        <v>599</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43830</v>
      </c>
      <c r="C140" s="24">
        <v>45657</v>
      </c>
      <c r="D140" s="25">
        <v>0.17082666569019136</v>
      </c>
      <c r="E140" s="32">
        <v>4</v>
      </c>
    </row>
    <row r="141" spans="1:5" x14ac:dyDescent="0.3">
      <c r="A141" s="31" t="s">
        <v>37</v>
      </c>
      <c r="B141" s="24">
        <v>43788</v>
      </c>
      <c r="C141" s="24">
        <v>45622</v>
      </c>
      <c r="D141" s="25">
        <v>0.17113579070625465</v>
      </c>
      <c r="E141" s="32">
        <v>4</v>
      </c>
    </row>
    <row r="142" spans="1:5" x14ac:dyDescent="0.3">
      <c r="A142" s="23" t="s">
        <v>38</v>
      </c>
      <c r="B142" s="24">
        <v>43760</v>
      </c>
      <c r="C142" s="24">
        <v>45594</v>
      </c>
      <c r="D142" s="25">
        <v>0.17153376390259925</v>
      </c>
      <c r="E142" s="32">
        <v>4</v>
      </c>
    </row>
    <row r="143" spans="1:5" x14ac:dyDescent="0.3">
      <c r="A143" s="23" t="s">
        <v>39</v>
      </c>
      <c r="B143" s="24">
        <v>43718</v>
      </c>
      <c r="C143" s="24">
        <v>45552</v>
      </c>
      <c r="D143" s="25">
        <v>0.17167152284984857</v>
      </c>
      <c r="E143" s="32">
        <v>4</v>
      </c>
    </row>
    <row r="144" spans="1:5" x14ac:dyDescent="0.3">
      <c r="A144" s="23" t="s">
        <v>40</v>
      </c>
      <c r="B144" s="24">
        <v>43690</v>
      </c>
      <c r="C144" s="24">
        <v>45524</v>
      </c>
      <c r="D144" s="25">
        <v>0.1726155804860707</v>
      </c>
      <c r="E144" s="32">
        <v>4</v>
      </c>
    </row>
    <row r="146" spans="1:5" x14ac:dyDescent="0.3">
      <c r="A146" s="92" t="s">
        <v>94</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26" t="s">
        <v>753</v>
      </c>
      <c r="D152" s="27" t="s">
        <v>800</v>
      </c>
      <c r="E152" s="26" t="s">
        <v>14</v>
      </c>
    </row>
    <row r="153" spans="1:5" x14ac:dyDescent="0.3">
      <c r="A153" s="19"/>
      <c r="B153" s="20" t="s">
        <v>15</v>
      </c>
      <c r="C153" s="21">
        <v>-0.73625050297513162</v>
      </c>
      <c r="D153" s="21">
        <v>-0.17755137859411385</v>
      </c>
      <c r="E153" s="22"/>
    </row>
    <row r="154" spans="1:5" x14ac:dyDescent="0.3">
      <c r="A154" s="8" t="s">
        <v>16</v>
      </c>
      <c r="B154" s="16" t="s">
        <v>11</v>
      </c>
      <c r="C154" s="26" t="s">
        <v>89</v>
      </c>
      <c r="D154" s="26" t="s">
        <v>79</v>
      </c>
      <c r="E154" s="26" t="s">
        <v>14</v>
      </c>
    </row>
    <row r="155" spans="1:5" x14ac:dyDescent="0.3">
      <c r="A155" s="19"/>
      <c r="B155" s="20" t="s">
        <v>15</v>
      </c>
      <c r="C155" s="21">
        <v>-0.27369232450942749</v>
      </c>
      <c r="D155" s="21">
        <v>-0.1140908038913655</v>
      </c>
      <c r="E155" s="22"/>
    </row>
    <row r="156" spans="1:5" x14ac:dyDescent="0.3">
      <c r="A156" s="8" t="s">
        <v>19</v>
      </c>
      <c r="B156" s="16" t="s">
        <v>11</v>
      </c>
      <c r="C156" s="26" t="s">
        <v>496</v>
      </c>
      <c r="D156" s="26" t="s">
        <v>69</v>
      </c>
      <c r="E156" s="26" t="s">
        <v>14</v>
      </c>
    </row>
    <row r="157" spans="1:5" x14ac:dyDescent="0.3">
      <c r="A157" s="19"/>
      <c r="B157" s="20" t="s">
        <v>15</v>
      </c>
      <c r="C157" s="21">
        <v>-6.0604456255110351E-2</v>
      </c>
      <c r="D157" s="21">
        <v>-6.1192527374428485E-3</v>
      </c>
      <c r="E157" s="22"/>
    </row>
    <row r="158" spans="1:5" x14ac:dyDescent="0.3">
      <c r="A158" s="8" t="s">
        <v>22</v>
      </c>
      <c r="B158" s="16" t="s">
        <v>11</v>
      </c>
      <c r="C158" s="26" t="s">
        <v>90</v>
      </c>
      <c r="D158" s="26" t="s">
        <v>340</v>
      </c>
      <c r="E158" s="26" t="s">
        <v>14</v>
      </c>
    </row>
    <row r="159" spans="1:5" x14ac:dyDescent="0.3">
      <c r="A159" s="19"/>
      <c r="B159" s="20" t="s">
        <v>15</v>
      </c>
      <c r="C159" s="21">
        <v>0.29521826354717895</v>
      </c>
      <c r="D159" s="21">
        <v>9.5682802272992085E-2</v>
      </c>
      <c r="E159" s="22"/>
    </row>
    <row r="160" spans="1:5" ht="35.4" customHeight="1" x14ac:dyDescent="0.3">
      <c r="A160" s="87" t="s">
        <v>25</v>
      </c>
      <c r="B160" s="87"/>
      <c r="C160" s="87"/>
      <c r="D160" s="87"/>
      <c r="E160" s="87"/>
    </row>
    <row r="161" spans="1:5" x14ac:dyDescent="0.3">
      <c r="A161" s="5" t="s">
        <v>26</v>
      </c>
    </row>
    <row r="162" spans="1:5" x14ac:dyDescent="0.3">
      <c r="A162" s="5" t="s">
        <v>49</v>
      </c>
    </row>
    <row r="163" spans="1:5" x14ac:dyDescent="0.3">
      <c r="A163" s="5" t="s">
        <v>565</v>
      </c>
    </row>
    <row r="164" spans="1:5" x14ac:dyDescent="0.3">
      <c r="A164" s="5" t="s">
        <v>333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43830</v>
      </c>
      <c r="C169" s="24">
        <v>45657</v>
      </c>
      <c r="D169" s="25">
        <v>0.12083327808321567</v>
      </c>
      <c r="E169" s="32">
        <v>4</v>
      </c>
    </row>
    <row r="170" spans="1:5" x14ac:dyDescent="0.3">
      <c r="A170" s="31" t="s">
        <v>37</v>
      </c>
      <c r="B170" s="24">
        <v>43795</v>
      </c>
      <c r="C170" s="24">
        <v>45622</v>
      </c>
      <c r="D170" s="25">
        <v>0.12103461851856767</v>
      </c>
      <c r="E170" s="32">
        <v>4</v>
      </c>
    </row>
    <row r="171" spans="1:5" x14ac:dyDescent="0.3">
      <c r="A171" s="39" t="s">
        <v>38</v>
      </c>
      <c r="B171" s="24">
        <v>43767</v>
      </c>
      <c r="C171" s="24">
        <v>45594</v>
      </c>
      <c r="D171" s="25">
        <v>0.12106952859351182</v>
      </c>
      <c r="E171" s="32">
        <v>4</v>
      </c>
    </row>
    <row r="172" spans="1:5" x14ac:dyDescent="0.3">
      <c r="A172" s="39" t="s">
        <v>39</v>
      </c>
      <c r="B172" s="24">
        <v>43732</v>
      </c>
      <c r="C172" s="24">
        <v>45559</v>
      </c>
      <c r="D172" s="25">
        <v>0.12173771069683238</v>
      </c>
      <c r="E172" s="32">
        <v>4</v>
      </c>
    </row>
    <row r="173" spans="1:5" x14ac:dyDescent="0.3">
      <c r="A173" s="39" t="s">
        <v>40</v>
      </c>
      <c r="B173" s="24">
        <v>43704</v>
      </c>
      <c r="C173" s="24">
        <v>45531</v>
      </c>
      <c r="D173" s="25">
        <v>0.12194785581371195</v>
      </c>
      <c r="E173" s="32">
        <v>4</v>
      </c>
    </row>
    <row r="175" spans="1:5" x14ac:dyDescent="0.3">
      <c r="A175" s="92" t="s">
        <v>341</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26" t="s">
        <v>778</v>
      </c>
      <c r="D181" s="27" t="s">
        <v>676</v>
      </c>
      <c r="E181" s="26" t="s">
        <v>14</v>
      </c>
    </row>
    <row r="182" spans="1:5" x14ac:dyDescent="0.3">
      <c r="A182" s="19"/>
      <c r="B182" s="20" t="s">
        <v>15</v>
      </c>
      <c r="C182" s="21">
        <v>-0.29588248519740401</v>
      </c>
      <c r="D182" s="21">
        <v>-0.11271285913732654</v>
      </c>
      <c r="E182" s="22"/>
    </row>
    <row r="183" spans="1:5" x14ac:dyDescent="0.3">
      <c r="A183" s="8" t="s">
        <v>16</v>
      </c>
      <c r="B183" s="16" t="s">
        <v>11</v>
      </c>
      <c r="C183" s="26" t="s">
        <v>292</v>
      </c>
      <c r="D183" s="26" t="s">
        <v>654</v>
      </c>
      <c r="E183" s="26" t="s">
        <v>14</v>
      </c>
    </row>
    <row r="184" spans="1:5" x14ac:dyDescent="0.3">
      <c r="A184" s="19"/>
      <c r="B184" s="20" t="s">
        <v>15</v>
      </c>
      <c r="C184" s="21">
        <v>-0.16148590951500919</v>
      </c>
      <c r="D184" s="21">
        <v>-3.1768663048766022E-2</v>
      </c>
      <c r="E184" s="22"/>
    </row>
    <row r="185" spans="1:5" x14ac:dyDescent="0.3">
      <c r="A185" s="8" t="s">
        <v>19</v>
      </c>
      <c r="B185" s="16" t="s">
        <v>11</v>
      </c>
      <c r="C185" s="26" t="s">
        <v>437</v>
      </c>
      <c r="D185" s="26" t="s">
        <v>620</v>
      </c>
      <c r="E185" s="26" t="s">
        <v>14</v>
      </c>
    </row>
    <row r="186" spans="1:5" x14ac:dyDescent="0.3">
      <c r="A186" s="19"/>
      <c r="B186" s="20" t="s">
        <v>15</v>
      </c>
      <c r="C186" s="21">
        <v>-2.4641667970948244E-2</v>
      </c>
      <c r="D186" s="21">
        <v>-1.5540812320745667E-3</v>
      </c>
      <c r="E186" s="22"/>
    </row>
    <row r="187" spans="1:5" x14ac:dyDescent="0.3">
      <c r="A187" s="8" t="s">
        <v>22</v>
      </c>
      <c r="B187" s="16" t="s">
        <v>11</v>
      </c>
      <c r="C187" s="26" t="s">
        <v>294</v>
      </c>
      <c r="D187" s="26" t="s">
        <v>295</v>
      </c>
      <c r="E187" s="26" t="s">
        <v>14</v>
      </c>
    </row>
    <row r="188" spans="1:5" x14ac:dyDescent="0.3">
      <c r="A188" s="19"/>
      <c r="B188" s="20" t="s">
        <v>15</v>
      </c>
      <c r="C188" s="21">
        <v>0.1131139022684966</v>
      </c>
      <c r="D188" s="21">
        <v>5.466672843059861E-2</v>
      </c>
      <c r="E188" s="22"/>
    </row>
    <row r="189" spans="1:5" ht="34.799999999999997" customHeight="1" x14ac:dyDescent="0.3">
      <c r="A189" s="87" t="s">
        <v>25</v>
      </c>
      <c r="B189" s="87"/>
      <c r="C189" s="87"/>
      <c r="D189" s="87"/>
      <c r="E189" s="87"/>
    </row>
    <row r="190" spans="1:5" x14ac:dyDescent="0.3">
      <c r="A190" s="5" t="s">
        <v>26</v>
      </c>
    </row>
    <row r="191" spans="1:5" x14ac:dyDescent="0.3">
      <c r="A191" s="5" t="s">
        <v>49</v>
      </c>
    </row>
    <row r="192" spans="1:5" x14ac:dyDescent="0.3">
      <c r="A192" s="5" t="s">
        <v>727</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44194</v>
      </c>
      <c r="C198" s="24">
        <v>45657</v>
      </c>
      <c r="D198" s="25">
        <v>5.5631619957828553E-2</v>
      </c>
      <c r="E198" s="32">
        <v>3</v>
      </c>
    </row>
    <row r="199" spans="1:5" x14ac:dyDescent="0.3">
      <c r="A199" s="31" t="s">
        <v>37</v>
      </c>
      <c r="B199" s="24">
        <v>44159</v>
      </c>
      <c r="C199" s="24">
        <v>45622</v>
      </c>
      <c r="D199" s="25">
        <v>5.5499153258587307E-2</v>
      </c>
      <c r="E199" s="32">
        <v>3</v>
      </c>
    </row>
    <row r="200" spans="1:5" x14ac:dyDescent="0.3">
      <c r="A200" s="39" t="s">
        <v>38</v>
      </c>
      <c r="B200" s="24">
        <v>44131</v>
      </c>
      <c r="C200" s="24">
        <v>45594</v>
      </c>
      <c r="D200" s="25">
        <v>5.6188509872169196E-2</v>
      </c>
      <c r="E200" s="32">
        <v>3</v>
      </c>
    </row>
    <row r="201" spans="1:5" x14ac:dyDescent="0.3">
      <c r="A201" s="39" t="s">
        <v>39</v>
      </c>
      <c r="B201" s="24">
        <v>44096</v>
      </c>
      <c r="C201" s="24">
        <v>45559</v>
      </c>
      <c r="D201" s="25">
        <v>5.6896674108790631E-2</v>
      </c>
      <c r="E201" s="32">
        <v>3</v>
      </c>
    </row>
    <row r="202" spans="1:5" x14ac:dyDescent="0.3">
      <c r="A202" s="39" t="s">
        <v>40</v>
      </c>
      <c r="B202" s="24">
        <v>44068</v>
      </c>
      <c r="C202" s="24">
        <v>45531</v>
      </c>
      <c r="D202" s="25">
        <v>5.6976616540385668E-2</v>
      </c>
      <c r="E202" s="32">
        <v>3</v>
      </c>
    </row>
    <row r="204" spans="1:5" x14ac:dyDescent="0.3">
      <c r="A204" s="92" t="s">
        <v>655</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606</v>
      </c>
      <c r="D210" s="27" t="s">
        <v>779</v>
      </c>
      <c r="E210" s="26" t="s">
        <v>14</v>
      </c>
    </row>
    <row r="211" spans="1:5" x14ac:dyDescent="0.3">
      <c r="A211" s="19"/>
      <c r="B211" s="20" t="s">
        <v>15</v>
      </c>
      <c r="C211" s="21">
        <v>-0.20416246157758311</v>
      </c>
      <c r="D211" s="21">
        <v>-7.4878233096844493E-2</v>
      </c>
      <c r="E211" s="22"/>
    </row>
    <row r="212" spans="1:5" x14ac:dyDescent="0.3">
      <c r="A212" s="8" t="s">
        <v>16</v>
      </c>
      <c r="B212" s="16" t="s">
        <v>11</v>
      </c>
      <c r="C212" s="26" t="s">
        <v>518</v>
      </c>
      <c r="D212" s="26" t="s">
        <v>780</v>
      </c>
      <c r="E212" s="26" t="s">
        <v>14</v>
      </c>
    </row>
    <row r="213" spans="1:5" x14ac:dyDescent="0.3">
      <c r="A213" s="19"/>
      <c r="B213" s="20" t="s">
        <v>15</v>
      </c>
      <c r="C213" s="21">
        <v>-0.15321468635795066</v>
      </c>
      <c r="D213" s="21">
        <v>-4.2833832309436604E-2</v>
      </c>
      <c r="E213" s="22"/>
    </row>
    <row r="214" spans="1:5" x14ac:dyDescent="0.3">
      <c r="A214" s="8" t="s">
        <v>19</v>
      </c>
      <c r="B214" s="16" t="s">
        <v>11</v>
      </c>
      <c r="C214" s="26" t="s">
        <v>271</v>
      </c>
      <c r="D214" s="26" t="s">
        <v>56</v>
      </c>
      <c r="E214" s="26" t="s">
        <v>14</v>
      </c>
    </row>
    <row r="215" spans="1:5" x14ac:dyDescent="0.3">
      <c r="A215" s="19"/>
      <c r="B215" s="20" t="s">
        <v>15</v>
      </c>
      <c r="C215" s="21">
        <v>-6.2477990721725996E-2</v>
      </c>
      <c r="D215" s="21">
        <v>-1.9163307356748094E-2</v>
      </c>
      <c r="E215" s="22"/>
    </row>
    <row r="216" spans="1:5" x14ac:dyDescent="0.3">
      <c r="A216" s="8" t="s">
        <v>22</v>
      </c>
      <c r="B216" s="16" t="s">
        <v>11</v>
      </c>
      <c r="C216" s="26" t="s">
        <v>547</v>
      </c>
      <c r="D216" s="26" t="s">
        <v>495</v>
      </c>
      <c r="E216" s="26" t="s">
        <v>14</v>
      </c>
    </row>
    <row r="217" spans="1:5" x14ac:dyDescent="0.3">
      <c r="A217" s="19"/>
      <c r="B217" s="20" t="s">
        <v>15</v>
      </c>
      <c r="C217" s="21">
        <v>1.9638149686638906E-2</v>
      </c>
      <c r="D217" s="21">
        <v>5.393555616738821E-3</v>
      </c>
      <c r="E217" s="22"/>
    </row>
    <row r="218" spans="1:5" ht="35.4" customHeight="1" x14ac:dyDescent="0.3">
      <c r="A218" s="87" t="s">
        <v>25</v>
      </c>
      <c r="B218" s="87"/>
      <c r="C218" s="87"/>
      <c r="D218" s="87"/>
      <c r="E218" s="87"/>
    </row>
    <row r="219" spans="1:5" x14ac:dyDescent="0.3">
      <c r="A219" s="5" t="s">
        <v>26</v>
      </c>
    </row>
    <row r="220" spans="1:5" x14ac:dyDescent="0.3">
      <c r="A220" s="5" t="s">
        <v>660</v>
      </c>
    </row>
    <row r="221" spans="1:5" x14ac:dyDescent="0.3">
      <c r="A221" s="5" t="s">
        <v>392</v>
      </c>
    </row>
    <row r="222" spans="1:5" x14ac:dyDescent="0.3">
      <c r="A222" s="5" t="s">
        <v>29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44195</v>
      </c>
      <c r="C227" s="24">
        <v>45657</v>
      </c>
      <c r="D227" s="25">
        <v>3.3574514001518924E-2</v>
      </c>
      <c r="E227" s="32">
        <v>2</v>
      </c>
    </row>
    <row r="228" spans="1:5" x14ac:dyDescent="0.3">
      <c r="A228" s="31" t="s">
        <v>37</v>
      </c>
      <c r="B228" s="24">
        <v>44160</v>
      </c>
      <c r="C228" s="24">
        <v>45623</v>
      </c>
      <c r="D228" s="25">
        <v>3.3347097180632987E-2</v>
      </c>
      <c r="E228" s="32">
        <v>2</v>
      </c>
    </row>
    <row r="229" spans="1:5" x14ac:dyDescent="0.3">
      <c r="A229" s="39" t="s">
        <v>38</v>
      </c>
      <c r="B229" s="24">
        <v>44132</v>
      </c>
      <c r="C229" s="24">
        <v>45595</v>
      </c>
      <c r="D229" s="25">
        <v>3.3767284658050373E-2</v>
      </c>
      <c r="E229" s="32">
        <v>2</v>
      </c>
    </row>
    <row r="230" spans="1:5" x14ac:dyDescent="0.3">
      <c r="A230" s="39" t="s">
        <v>39</v>
      </c>
      <c r="B230" s="24">
        <v>44097</v>
      </c>
      <c r="C230" s="24">
        <v>45560</v>
      </c>
      <c r="D230" s="25">
        <v>3.3981182562134962E-2</v>
      </c>
      <c r="E230" s="32">
        <v>2</v>
      </c>
    </row>
    <row r="231" spans="1:5" x14ac:dyDescent="0.3">
      <c r="A231" s="39" t="s">
        <v>40</v>
      </c>
      <c r="B231" s="24">
        <v>44069</v>
      </c>
      <c r="C231" s="24">
        <v>45532</v>
      </c>
      <c r="D231" s="25">
        <v>3.4203754635147354E-2</v>
      </c>
      <c r="E231" s="32">
        <v>2</v>
      </c>
    </row>
    <row r="233" spans="1:5" x14ac:dyDescent="0.3">
      <c r="A233" s="92" t="s">
        <v>104</v>
      </c>
      <c r="B233" s="93"/>
      <c r="C233" s="93"/>
      <c r="D233" s="93"/>
      <c r="E233" s="93"/>
    </row>
    <row r="234" spans="1:5" x14ac:dyDescent="0.3">
      <c r="A234" s="1" t="s">
        <v>2</v>
      </c>
      <c r="B234" s="2"/>
      <c r="C234" s="94" t="s">
        <v>3</v>
      </c>
      <c r="D234" s="94" t="s">
        <v>4</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8</v>
      </c>
      <c r="C237" s="10"/>
      <c r="D237" s="11"/>
      <c r="E237" s="11"/>
    </row>
    <row r="238" spans="1:5" x14ac:dyDescent="0.3">
      <c r="A238" s="12"/>
      <c r="B238" s="13" t="s">
        <v>9</v>
      </c>
      <c r="C238" s="14"/>
      <c r="D238" s="15"/>
      <c r="E238" s="15"/>
    </row>
    <row r="239" spans="1:5" x14ac:dyDescent="0.3">
      <c r="A239" s="8" t="s">
        <v>10</v>
      </c>
      <c r="B239" s="16" t="s">
        <v>11</v>
      </c>
      <c r="C239" s="26" t="s">
        <v>728</v>
      </c>
      <c r="D239" s="27" t="s">
        <v>801</v>
      </c>
      <c r="E239" s="26" t="s">
        <v>14</v>
      </c>
    </row>
    <row r="240" spans="1:5" x14ac:dyDescent="0.3">
      <c r="A240" s="19"/>
      <c r="B240" s="20" t="s">
        <v>15</v>
      </c>
      <c r="C240" s="21">
        <v>-0.82334723941563492</v>
      </c>
      <c r="D240" s="21">
        <v>-0.24564528493143156</v>
      </c>
      <c r="E240" s="22"/>
    </row>
    <row r="241" spans="1:5" x14ac:dyDescent="0.3">
      <c r="A241" s="8" t="s">
        <v>16</v>
      </c>
      <c r="B241" s="16" t="s">
        <v>11</v>
      </c>
      <c r="C241" s="26" t="s">
        <v>97</v>
      </c>
      <c r="D241" s="26" t="s">
        <v>98</v>
      </c>
      <c r="E241" s="26" t="s">
        <v>14</v>
      </c>
    </row>
    <row r="242" spans="1:5" x14ac:dyDescent="0.3">
      <c r="A242" s="19"/>
      <c r="B242" s="20" t="s">
        <v>15</v>
      </c>
      <c r="C242" s="21">
        <v>-0.25622516264378659</v>
      </c>
      <c r="D242" s="21">
        <v>-9.8805965155070896E-2</v>
      </c>
      <c r="E242" s="22"/>
    </row>
    <row r="243" spans="1:5" x14ac:dyDescent="0.3">
      <c r="A243" s="8" t="s">
        <v>19</v>
      </c>
      <c r="B243" s="16" t="s">
        <v>11</v>
      </c>
      <c r="C243" s="26" t="s">
        <v>378</v>
      </c>
      <c r="D243" s="26" t="s">
        <v>515</v>
      </c>
      <c r="E243" s="26" t="s">
        <v>14</v>
      </c>
    </row>
    <row r="244" spans="1:5" x14ac:dyDescent="0.3">
      <c r="A244" s="19"/>
      <c r="B244" s="20" t="s">
        <v>15</v>
      </c>
      <c r="C244" s="21">
        <v>-2.7320351605153892E-2</v>
      </c>
      <c r="D244" s="21">
        <v>5.870938345854837E-3</v>
      </c>
      <c r="E244" s="22"/>
    </row>
    <row r="245" spans="1:5" x14ac:dyDescent="0.3">
      <c r="A245" s="8" t="s">
        <v>22</v>
      </c>
      <c r="B245" s="16" t="s">
        <v>11</v>
      </c>
      <c r="C245" s="26" t="s">
        <v>101</v>
      </c>
      <c r="D245" s="26" t="s">
        <v>346</v>
      </c>
      <c r="E245" s="26" t="s">
        <v>14</v>
      </c>
    </row>
    <row r="246" spans="1:5" x14ac:dyDescent="0.3">
      <c r="A246" s="19"/>
      <c r="B246" s="20" t="s">
        <v>15</v>
      </c>
      <c r="C246" s="21">
        <v>0.37578180975338404</v>
      </c>
      <c r="D246" s="21">
        <v>9.9385111117586966E-2</v>
      </c>
      <c r="E246" s="22"/>
    </row>
    <row r="247" spans="1:5" ht="34.200000000000003" customHeight="1" x14ac:dyDescent="0.3">
      <c r="A247" s="87" t="s">
        <v>25</v>
      </c>
      <c r="B247" s="87"/>
      <c r="C247" s="87"/>
      <c r="D247" s="87"/>
      <c r="E247" s="87"/>
    </row>
    <row r="248" spans="1:5" x14ac:dyDescent="0.3">
      <c r="A248" s="5" t="s">
        <v>26</v>
      </c>
    </row>
    <row r="249" spans="1:5" x14ac:dyDescent="0.3">
      <c r="A249" s="5" t="s">
        <v>49</v>
      </c>
    </row>
    <row r="250" spans="1:5" x14ac:dyDescent="0.3">
      <c r="A250" s="5" t="s">
        <v>278</v>
      </c>
    </row>
    <row r="251" spans="1:5" x14ac:dyDescent="0.3">
      <c r="A251" s="5" t="s">
        <v>333</v>
      </c>
    </row>
    <row r="252" spans="1:5" x14ac:dyDescent="0.3">
      <c r="A252" s="5" t="s">
        <v>51</v>
      </c>
      <c r="B252" s="50"/>
      <c r="C252" s="50"/>
      <c r="D252" s="50"/>
      <c r="E252" s="50"/>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43833</v>
      </c>
      <c r="C256" s="24">
        <v>45657</v>
      </c>
      <c r="D256" s="25">
        <v>0.14361824858841465</v>
      </c>
      <c r="E256" s="32">
        <v>4</v>
      </c>
    </row>
    <row r="257" spans="1:5" x14ac:dyDescent="0.3">
      <c r="A257" s="31" t="s">
        <v>37</v>
      </c>
      <c r="B257" s="24">
        <v>43798</v>
      </c>
      <c r="C257" s="24">
        <v>45625</v>
      </c>
      <c r="D257" s="25">
        <v>0.14364214457794211</v>
      </c>
      <c r="E257" s="32">
        <v>4</v>
      </c>
    </row>
    <row r="258" spans="1:5" x14ac:dyDescent="0.3">
      <c r="A258" s="39" t="s">
        <v>38</v>
      </c>
      <c r="B258" s="24">
        <v>43763</v>
      </c>
      <c r="C258" s="24">
        <v>45590</v>
      </c>
      <c r="D258" s="25">
        <v>0.14357419303678792</v>
      </c>
      <c r="E258" s="32">
        <v>4</v>
      </c>
    </row>
    <row r="259" spans="1:5" x14ac:dyDescent="0.3">
      <c r="A259" s="39" t="s">
        <v>39</v>
      </c>
      <c r="B259" s="24">
        <v>43735</v>
      </c>
      <c r="C259" s="24">
        <v>45562</v>
      </c>
      <c r="D259" s="25">
        <v>0.14390839340652731</v>
      </c>
      <c r="E259" s="32">
        <v>4</v>
      </c>
    </row>
    <row r="260" spans="1:5" x14ac:dyDescent="0.3">
      <c r="A260" s="39" t="s">
        <v>40</v>
      </c>
      <c r="B260" s="24">
        <v>43707</v>
      </c>
      <c r="C260" s="24">
        <v>45534</v>
      </c>
      <c r="D260" s="25">
        <v>0.14395732053669932</v>
      </c>
      <c r="E260" s="32">
        <v>4</v>
      </c>
    </row>
    <row r="262" spans="1:5" x14ac:dyDescent="0.3">
      <c r="A262" s="92" t="s">
        <v>116</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523</v>
      </c>
      <c r="D268" s="27" t="s">
        <v>802</v>
      </c>
      <c r="E268" s="26" t="s">
        <v>14</v>
      </c>
    </row>
    <row r="269" spans="1:5" x14ac:dyDescent="0.3">
      <c r="A269" s="19"/>
      <c r="B269" s="20" t="s">
        <v>15</v>
      </c>
      <c r="C269" s="21">
        <v>-0.7924754293969779</v>
      </c>
      <c r="D269" s="21">
        <v>-0.1856345917422233</v>
      </c>
      <c r="E269" s="22"/>
    </row>
    <row r="270" spans="1:5" x14ac:dyDescent="0.3">
      <c r="A270" s="8" t="s">
        <v>16</v>
      </c>
      <c r="B270" s="16" t="s">
        <v>11</v>
      </c>
      <c r="C270" s="26" t="s">
        <v>108</v>
      </c>
      <c r="D270" s="26" t="s">
        <v>803</v>
      </c>
      <c r="E270" s="26" t="s">
        <v>14</v>
      </c>
    </row>
    <row r="271" spans="1:5" x14ac:dyDescent="0.3">
      <c r="A271" s="19"/>
      <c r="B271" s="20" t="s">
        <v>15</v>
      </c>
      <c r="C271" s="21">
        <v>-0.32728281718066421</v>
      </c>
      <c r="D271" s="21">
        <v>-6.031003978557048E-2</v>
      </c>
      <c r="E271" s="22"/>
    </row>
    <row r="272" spans="1:5" x14ac:dyDescent="0.3">
      <c r="A272" s="8" t="s">
        <v>19</v>
      </c>
      <c r="B272" s="16" t="s">
        <v>11</v>
      </c>
      <c r="C272" s="26" t="s">
        <v>665</v>
      </c>
      <c r="D272" s="26" t="s">
        <v>804</v>
      </c>
      <c r="E272" s="26" t="s">
        <v>14</v>
      </c>
    </row>
    <row r="273" spans="1:5" x14ac:dyDescent="0.3">
      <c r="A273" s="19"/>
      <c r="B273" s="20" t="s">
        <v>15</v>
      </c>
      <c r="C273" s="21">
        <v>5.7499014187650133E-2</v>
      </c>
      <c r="D273" s="21">
        <v>7.2535614280712979E-2</v>
      </c>
      <c r="E273" s="22"/>
    </row>
    <row r="274" spans="1:5" x14ac:dyDescent="0.3">
      <c r="A274" s="8" t="s">
        <v>22</v>
      </c>
      <c r="B274" s="16" t="s">
        <v>11</v>
      </c>
      <c r="C274" s="26" t="s">
        <v>112</v>
      </c>
      <c r="D274" s="26" t="s">
        <v>527</v>
      </c>
      <c r="E274" s="26" t="s">
        <v>14</v>
      </c>
    </row>
    <row r="275" spans="1:5" x14ac:dyDescent="0.3">
      <c r="A275" s="19"/>
      <c r="B275" s="20" t="s">
        <v>15</v>
      </c>
      <c r="C275" s="21">
        <v>1.0786521931687743</v>
      </c>
      <c r="D275" s="21">
        <v>0.14852535767636521</v>
      </c>
      <c r="E275" s="22"/>
    </row>
    <row r="276" spans="1:5" ht="36" customHeight="1" x14ac:dyDescent="0.3">
      <c r="A276" s="87" t="s">
        <v>25</v>
      </c>
      <c r="B276" s="87"/>
      <c r="C276" s="87"/>
      <c r="D276" s="87"/>
      <c r="E276" s="87"/>
    </row>
    <row r="277" spans="1:5" x14ac:dyDescent="0.3">
      <c r="A277" s="5" t="s">
        <v>26</v>
      </c>
    </row>
    <row r="278" spans="1:5" x14ac:dyDescent="0.3">
      <c r="A278" s="5" t="s">
        <v>805</v>
      </c>
    </row>
    <row r="279" spans="1:5" x14ac:dyDescent="0.3">
      <c r="A279" s="5" t="s">
        <v>562</v>
      </c>
    </row>
    <row r="280" spans="1:5" x14ac:dyDescent="0.3">
      <c r="A280" s="5" t="s">
        <v>528</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43830</v>
      </c>
      <c r="C285" s="24">
        <v>45657</v>
      </c>
      <c r="D285" s="25">
        <v>0.17500423963161427</v>
      </c>
      <c r="E285" s="32">
        <v>4</v>
      </c>
    </row>
    <row r="286" spans="1:5" x14ac:dyDescent="0.3">
      <c r="A286" s="31" t="s">
        <v>37</v>
      </c>
      <c r="B286" s="24">
        <v>43798</v>
      </c>
      <c r="C286" s="24">
        <v>45625</v>
      </c>
      <c r="D286" s="25">
        <v>0.17430002527296296</v>
      </c>
      <c r="E286" s="32">
        <v>4</v>
      </c>
    </row>
    <row r="287" spans="1:5" x14ac:dyDescent="0.3">
      <c r="A287" s="39" t="s">
        <v>38</v>
      </c>
      <c r="B287" s="24">
        <v>43769</v>
      </c>
      <c r="C287" s="24">
        <v>45596</v>
      </c>
      <c r="D287" s="25">
        <v>0.17425908327644954</v>
      </c>
      <c r="E287" s="32">
        <v>4</v>
      </c>
    </row>
    <row r="288" spans="1:5" x14ac:dyDescent="0.3">
      <c r="A288" s="39" t="s">
        <v>39</v>
      </c>
      <c r="B288" s="24">
        <v>43738</v>
      </c>
      <c r="C288" s="24">
        <v>45565</v>
      </c>
      <c r="D288" s="25">
        <v>0.17456139286204214</v>
      </c>
      <c r="E288" s="32">
        <v>4</v>
      </c>
    </row>
    <row r="289" spans="1:5" x14ac:dyDescent="0.3">
      <c r="A289" s="39" t="s">
        <v>40</v>
      </c>
      <c r="B289" s="24">
        <v>43707</v>
      </c>
      <c r="C289" s="24">
        <v>45534</v>
      </c>
      <c r="D289" s="25">
        <v>0.17428121851497697</v>
      </c>
      <c r="E289" s="32">
        <v>4</v>
      </c>
    </row>
    <row r="291" spans="1:5" x14ac:dyDescent="0.3">
      <c r="A291" s="92" t="s">
        <v>127</v>
      </c>
      <c r="B291" s="93"/>
      <c r="C291" s="93"/>
      <c r="D291" s="93"/>
      <c r="E291" s="93"/>
    </row>
    <row r="292" spans="1:5" x14ac:dyDescent="0.3">
      <c r="A292" s="1" t="s">
        <v>74</v>
      </c>
      <c r="B292" s="2"/>
      <c r="C292" s="94" t="s">
        <v>3</v>
      </c>
      <c r="D292" s="94" t="s">
        <v>75</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76</v>
      </c>
      <c r="C295" s="10"/>
      <c r="D295" s="11"/>
      <c r="E295" s="11"/>
    </row>
    <row r="296" spans="1:5" x14ac:dyDescent="0.3">
      <c r="A296" s="12"/>
      <c r="B296" s="13" t="s">
        <v>9</v>
      </c>
      <c r="C296" s="14"/>
      <c r="D296" s="15"/>
      <c r="E296" s="15"/>
    </row>
    <row r="297" spans="1:5" x14ac:dyDescent="0.3">
      <c r="A297" s="8" t="s">
        <v>10</v>
      </c>
      <c r="B297" s="16" t="s">
        <v>11</v>
      </c>
      <c r="C297" s="26" t="s">
        <v>117</v>
      </c>
      <c r="D297" s="27" t="s">
        <v>806</v>
      </c>
      <c r="E297" s="26" t="s">
        <v>14</v>
      </c>
    </row>
    <row r="298" spans="1:5" x14ac:dyDescent="0.3">
      <c r="A298" s="19"/>
      <c r="B298" s="20" t="s">
        <v>15</v>
      </c>
      <c r="C298" s="21">
        <v>-0.8717190744441955</v>
      </c>
      <c r="D298" s="21">
        <v>-0.26078493258297808</v>
      </c>
      <c r="E298" s="22"/>
    </row>
    <row r="299" spans="1:5" x14ac:dyDescent="0.3">
      <c r="A299" s="8" t="s">
        <v>16</v>
      </c>
      <c r="B299" s="16" t="s">
        <v>11</v>
      </c>
      <c r="C299" s="26" t="s">
        <v>119</v>
      </c>
      <c r="D299" s="26" t="s">
        <v>120</v>
      </c>
      <c r="E299" s="26" t="s">
        <v>14</v>
      </c>
    </row>
    <row r="300" spans="1:5" x14ac:dyDescent="0.3">
      <c r="A300" s="19"/>
      <c r="B300" s="20" t="s">
        <v>15</v>
      </c>
      <c r="C300" s="21">
        <v>-0.35109702057223935</v>
      </c>
      <c r="D300" s="21">
        <v>-9.0910378288848404E-2</v>
      </c>
      <c r="E300" s="22"/>
    </row>
    <row r="301" spans="1:5" x14ac:dyDescent="0.3">
      <c r="A301" s="8" t="s">
        <v>19</v>
      </c>
      <c r="B301" s="16" t="s">
        <v>11</v>
      </c>
      <c r="C301" s="26" t="s">
        <v>229</v>
      </c>
      <c r="D301" s="26" t="s">
        <v>807</v>
      </c>
      <c r="E301" s="26" t="s">
        <v>14</v>
      </c>
    </row>
    <row r="302" spans="1:5" x14ac:dyDescent="0.3">
      <c r="A302" s="19"/>
      <c r="B302" s="20" t="s">
        <v>15</v>
      </c>
      <c r="C302" s="21">
        <v>1.0431886667613854E-2</v>
      </c>
      <c r="D302" s="21">
        <v>2.3083238505799297E-2</v>
      </c>
      <c r="E302" s="22"/>
    </row>
    <row r="303" spans="1:5" x14ac:dyDescent="0.3">
      <c r="A303" s="8" t="s">
        <v>22</v>
      </c>
      <c r="B303" s="16" t="s">
        <v>11</v>
      </c>
      <c r="C303" s="26" t="s">
        <v>123</v>
      </c>
      <c r="D303" s="26" t="s">
        <v>718</v>
      </c>
      <c r="E303" s="26" t="s">
        <v>14</v>
      </c>
    </row>
    <row r="304" spans="1:5" x14ac:dyDescent="0.3">
      <c r="A304" s="19"/>
      <c r="B304" s="20" t="s">
        <v>15</v>
      </c>
      <c r="C304" s="21">
        <v>0.59567629485593065</v>
      </c>
      <c r="D304" s="21">
        <v>8.5337039472884735E-2</v>
      </c>
      <c r="E304" s="22"/>
    </row>
    <row r="305" spans="1:5" ht="35.4" customHeight="1" x14ac:dyDescent="0.3">
      <c r="A305" s="87" t="s">
        <v>25</v>
      </c>
      <c r="B305" s="87"/>
      <c r="C305" s="87"/>
      <c r="D305" s="87"/>
      <c r="E305" s="87"/>
    </row>
    <row r="306" spans="1:5" x14ac:dyDescent="0.3">
      <c r="A306" s="5" t="s">
        <v>26</v>
      </c>
    </row>
    <row r="307" spans="1:5" x14ac:dyDescent="0.3">
      <c r="A307" s="5" t="s">
        <v>85</v>
      </c>
    </row>
    <row r="308" spans="1:5" x14ac:dyDescent="0.3">
      <c r="A308" s="5" t="s">
        <v>579</v>
      </c>
    </row>
    <row r="309" spans="1:5" x14ac:dyDescent="0.3">
      <c r="A309" s="5" t="s">
        <v>720</v>
      </c>
    </row>
    <row r="310" spans="1:5" x14ac:dyDescent="0.3">
      <c r="A310" s="5" t="s">
        <v>30</v>
      </c>
      <c r="B310" s="50"/>
      <c r="C310" s="50"/>
      <c r="D310" s="50"/>
      <c r="E310" s="50"/>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43830</v>
      </c>
      <c r="C314" s="24">
        <v>45657</v>
      </c>
      <c r="D314" s="25">
        <v>0.20878814328177067</v>
      </c>
      <c r="E314" s="32">
        <v>5</v>
      </c>
    </row>
    <row r="315" spans="1:5" x14ac:dyDescent="0.3">
      <c r="A315" s="31" t="s">
        <v>37</v>
      </c>
      <c r="B315" s="24">
        <v>43798</v>
      </c>
      <c r="C315" s="24">
        <v>45625</v>
      </c>
      <c r="D315" s="25">
        <v>0.20866428267937548</v>
      </c>
      <c r="E315" s="32">
        <v>5</v>
      </c>
    </row>
    <row r="316" spans="1:5" x14ac:dyDescent="0.3">
      <c r="A316" s="39" t="s">
        <v>38</v>
      </c>
      <c r="B316" s="24">
        <v>43769</v>
      </c>
      <c r="C316" s="24">
        <v>45596</v>
      </c>
      <c r="D316" s="25">
        <v>0.20823187611028537</v>
      </c>
      <c r="E316" s="32">
        <v>5</v>
      </c>
    </row>
    <row r="317" spans="1:5" x14ac:dyDescent="0.3">
      <c r="A317" s="39" t="s">
        <v>39</v>
      </c>
      <c r="B317" s="24">
        <v>43738</v>
      </c>
      <c r="C317" s="24">
        <v>45565</v>
      </c>
      <c r="D317" s="25">
        <v>0.20833634164841172</v>
      </c>
      <c r="E317" s="32">
        <v>5</v>
      </c>
    </row>
    <row r="318" spans="1:5" x14ac:dyDescent="0.3">
      <c r="A318" s="39" t="s">
        <v>40</v>
      </c>
      <c r="B318" s="24">
        <v>43707</v>
      </c>
      <c r="C318" s="24">
        <v>45534</v>
      </c>
      <c r="D318" s="25">
        <v>0.20721350875342404</v>
      </c>
      <c r="E318" s="32">
        <v>5</v>
      </c>
    </row>
    <row r="320" spans="1:5" x14ac:dyDescent="0.3">
      <c r="A320" s="92" t="s">
        <v>141</v>
      </c>
      <c r="B320" s="93"/>
      <c r="C320" s="93"/>
      <c r="D320" s="93"/>
      <c r="E320" s="93"/>
    </row>
    <row r="321" spans="1:5" x14ac:dyDescent="0.3">
      <c r="A321" s="1" t="s">
        <v>128</v>
      </c>
      <c r="B321" s="2"/>
      <c r="C321" s="94" t="s">
        <v>3</v>
      </c>
      <c r="D321" s="94" t="s">
        <v>129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130</v>
      </c>
      <c r="C324" s="10"/>
      <c r="D324" s="11"/>
      <c r="E324" s="11"/>
    </row>
    <row r="325" spans="1:5" x14ac:dyDescent="0.3">
      <c r="A325" s="12"/>
      <c r="B325" s="13" t="s">
        <v>9</v>
      </c>
      <c r="C325" s="14"/>
      <c r="D325" s="15"/>
      <c r="E325" s="15"/>
    </row>
    <row r="326" spans="1:5" x14ac:dyDescent="0.3">
      <c r="A326" s="8" t="s">
        <v>10</v>
      </c>
      <c r="B326" s="16" t="s">
        <v>11</v>
      </c>
      <c r="C326" s="17" t="s">
        <v>808</v>
      </c>
      <c r="D326" s="18" t="s">
        <v>809</v>
      </c>
      <c r="E326" s="17" t="s">
        <v>14</v>
      </c>
    </row>
    <row r="327" spans="1:5" x14ac:dyDescent="0.3">
      <c r="A327" s="19"/>
      <c r="B327" s="20" t="s">
        <v>15</v>
      </c>
      <c r="C327" s="21">
        <v>-0.25008603216670544</v>
      </c>
      <c r="D327" s="21">
        <v>-4.4109710501293309E-2</v>
      </c>
      <c r="E327" s="22"/>
    </row>
    <row r="328" spans="1:5" x14ac:dyDescent="0.3">
      <c r="A328" s="8" t="s">
        <v>16</v>
      </c>
      <c r="B328" s="16" t="s">
        <v>11</v>
      </c>
      <c r="C328" s="17" t="s">
        <v>228</v>
      </c>
      <c r="D328" s="17" t="s">
        <v>590</v>
      </c>
      <c r="E328" s="17" t="s">
        <v>14</v>
      </c>
    </row>
    <row r="329" spans="1:5" x14ac:dyDescent="0.3">
      <c r="A329" s="19"/>
      <c r="B329" s="20" t="s">
        <v>15</v>
      </c>
      <c r="C329" s="21">
        <v>-4.5849367784496997E-2</v>
      </c>
      <c r="D329" s="21">
        <v>-2.2454126723862045E-2</v>
      </c>
      <c r="E329" s="22"/>
    </row>
    <row r="330" spans="1:5" x14ac:dyDescent="0.3">
      <c r="A330" s="8" t="s">
        <v>19</v>
      </c>
      <c r="B330" s="16" t="s">
        <v>11</v>
      </c>
      <c r="C330" s="17" t="s">
        <v>21</v>
      </c>
      <c r="D330" s="17" t="s">
        <v>361</v>
      </c>
      <c r="E330" s="17" t="s">
        <v>14</v>
      </c>
    </row>
    <row r="331" spans="1:5" x14ac:dyDescent="0.3">
      <c r="A331" s="19"/>
      <c r="B331" s="20" t="s">
        <v>15</v>
      </c>
      <c r="C331" s="21">
        <v>1.1907449209932253E-2</v>
      </c>
      <c r="D331" s="21">
        <v>1.0864858884969797E-2</v>
      </c>
      <c r="E331" s="22"/>
    </row>
    <row r="332" spans="1:5" x14ac:dyDescent="0.3">
      <c r="A332" s="8" t="s">
        <v>22</v>
      </c>
      <c r="B332" s="16" t="s">
        <v>11</v>
      </c>
      <c r="C332" s="17" t="s">
        <v>358</v>
      </c>
      <c r="D332" s="17" t="s">
        <v>810</v>
      </c>
      <c r="E332" s="17" t="s">
        <v>14</v>
      </c>
    </row>
    <row r="333" spans="1:5" x14ac:dyDescent="0.3">
      <c r="A333" s="19"/>
      <c r="B333" s="20" t="s">
        <v>15</v>
      </c>
      <c r="C333" s="21">
        <v>7.1483748291639504E-2</v>
      </c>
      <c r="D333" s="21">
        <v>3.8990046448787563E-2</v>
      </c>
      <c r="E333" s="22"/>
    </row>
    <row r="334" spans="1:5" ht="34.799999999999997" customHeight="1" x14ac:dyDescent="0.3">
      <c r="A334" s="87" t="s">
        <v>25</v>
      </c>
      <c r="B334" s="87"/>
      <c r="C334" s="87"/>
      <c r="D334" s="87"/>
      <c r="E334" s="87"/>
    </row>
    <row r="335" spans="1:5" x14ac:dyDescent="0.3">
      <c r="A335" s="5" t="s">
        <v>26</v>
      </c>
    </row>
    <row r="336" spans="1:5" x14ac:dyDescent="0.3">
      <c r="A336" s="5" t="s">
        <v>138</v>
      </c>
    </row>
    <row r="337" spans="1:5" x14ac:dyDescent="0.3">
      <c r="A337" s="5" t="s">
        <v>750</v>
      </c>
    </row>
    <row r="338" spans="1:5" x14ac:dyDescent="0.3">
      <c r="A338" s="5" t="s">
        <v>772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43826</v>
      </c>
      <c r="C343" s="24">
        <v>45653</v>
      </c>
      <c r="D343" s="25">
        <v>2.6355728539900574E-2</v>
      </c>
      <c r="E343" s="32">
        <v>2</v>
      </c>
    </row>
    <row r="344" spans="1:5" x14ac:dyDescent="0.3">
      <c r="A344" s="31" t="s">
        <v>37</v>
      </c>
      <c r="B344" s="24">
        <v>43798</v>
      </c>
      <c r="C344" s="24">
        <v>45625</v>
      </c>
      <c r="D344" s="25">
        <v>2.6362440894810556E-2</v>
      </c>
      <c r="E344" s="32">
        <v>2</v>
      </c>
    </row>
    <row r="345" spans="1:5" x14ac:dyDescent="0.3">
      <c r="A345" s="23" t="s">
        <v>38</v>
      </c>
      <c r="B345" s="24">
        <v>43763</v>
      </c>
      <c r="C345" s="24">
        <v>45590</v>
      </c>
      <c r="D345" s="25">
        <v>2.6420986176817214E-2</v>
      </c>
      <c r="E345" s="32">
        <v>2</v>
      </c>
    </row>
    <row r="346" spans="1:5" x14ac:dyDescent="0.3">
      <c r="A346" s="23" t="s">
        <v>39</v>
      </c>
      <c r="B346" s="24">
        <v>43735</v>
      </c>
      <c r="C346" s="24">
        <v>45562</v>
      </c>
      <c r="D346" s="25">
        <v>2.6431722556456583E-2</v>
      </c>
      <c r="E346" s="32">
        <v>2</v>
      </c>
    </row>
    <row r="347" spans="1:5" x14ac:dyDescent="0.3">
      <c r="A347" s="23" t="s">
        <v>40</v>
      </c>
      <c r="B347" s="24">
        <v>43707</v>
      </c>
      <c r="C347" s="24">
        <v>45534</v>
      </c>
      <c r="D347" s="25">
        <v>2.6446233315558551E-2</v>
      </c>
      <c r="E347" s="32">
        <v>2</v>
      </c>
    </row>
    <row r="349" spans="1:5" x14ac:dyDescent="0.3">
      <c r="A349" s="92" t="s">
        <v>151</v>
      </c>
      <c r="B349" s="93"/>
      <c r="C349" s="93"/>
      <c r="D349" s="93"/>
      <c r="E349" s="93"/>
    </row>
    <row r="350" spans="1:5" x14ac:dyDescent="0.3">
      <c r="A350" s="1" t="s">
        <v>74</v>
      </c>
      <c r="B350" s="2"/>
      <c r="C350" s="94" t="s">
        <v>3</v>
      </c>
      <c r="D350" s="94" t="s">
        <v>75</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76</v>
      </c>
      <c r="C353" s="10"/>
      <c r="D353" s="11"/>
      <c r="E353" s="11"/>
    </row>
    <row r="354" spans="1:5" x14ac:dyDescent="0.3">
      <c r="A354" s="12"/>
      <c r="B354" s="13" t="s">
        <v>9</v>
      </c>
      <c r="C354" s="14"/>
      <c r="D354" s="15"/>
      <c r="E354" s="15"/>
    </row>
    <row r="355" spans="1:5" x14ac:dyDescent="0.3">
      <c r="A355" s="8" t="s">
        <v>10</v>
      </c>
      <c r="B355" s="16" t="s">
        <v>11</v>
      </c>
      <c r="C355" s="26" t="s">
        <v>721</v>
      </c>
      <c r="D355" s="27" t="s">
        <v>811</v>
      </c>
      <c r="E355" s="26" t="s">
        <v>14</v>
      </c>
    </row>
    <row r="356" spans="1:5" x14ac:dyDescent="0.3">
      <c r="A356" s="19"/>
      <c r="B356" s="20" t="s">
        <v>15</v>
      </c>
      <c r="C356" s="21">
        <v>-0.51124268503683901</v>
      </c>
      <c r="D356" s="21">
        <v>-0.17502466095304559</v>
      </c>
      <c r="E356" s="22"/>
    </row>
    <row r="357" spans="1:5" x14ac:dyDescent="0.3">
      <c r="A357" s="8" t="s">
        <v>16</v>
      </c>
      <c r="B357" s="16" t="s">
        <v>11</v>
      </c>
      <c r="C357" s="26" t="s">
        <v>144</v>
      </c>
      <c r="D357" s="26" t="s">
        <v>432</v>
      </c>
      <c r="E357" s="26" t="s">
        <v>14</v>
      </c>
    </row>
    <row r="358" spans="1:5" x14ac:dyDescent="0.3">
      <c r="A358" s="19"/>
      <c r="B358" s="20" t="s">
        <v>15</v>
      </c>
      <c r="C358" s="21">
        <v>-0.19285172253831806</v>
      </c>
      <c r="D358" s="21">
        <v>-1.0848454602085944E-4</v>
      </c>
      <c r="E358" s="22"/>
    </row>
    <row r="359" spans="1:5" x14ac:dyDescent="0.3">
      <c r="A359" s="8" t="s">
        <v>19</v>
      </c>
      <c r="B359" s="16" t="s">
        <v>11</v>
      </c>
      <c r="C359" s="26" t="s">
        <v>358</v>
      </c>
      <c r="D359" s="26" t="s">
        <v>406</v>
      </c>
      <c r="E359" s="26" t="s">
        <v>14</v>
      </c>
    </row>
    <row r="360" spans="1:5" x14ac:dyDescent="0.3">
      <c r="A360" s="19"/>
      <c r="B360" s="20" t="s">
        <v>15</v>
      </c>
      <c r="C360" s="21">
        <v>7.0833694976159212E-2</v>
      </c>
      <c r="D360" s="21">
        <v>9.2859452968723666E-2</v>
      </c>
      <c r="E360" s="22"/>
    </row>
    <row r="361" spans="1:5" x14ac:dyDescent="0.3">
      <c r="A361" s="8" t="s">
        <v>22</v>
      </c>
      <c r="B361" s="16" t="s">
        <v>11</v>
      </c>
      <c r="C361" s="26" t="s">
        <v>148</v>
      </c>
      <c r="D361" s="26" t="s">
        <v>149</v>
      </c>
      <c r="E361" s="26" t="s">
        <v>14</v>
      </c>
    </row>
    <row r="362" spans="1:5" x14ac:dyDescent="0.3">
      <c r="A362" s="19"/>
      <c r="B362" s="20" t="s">
        <v>15</v>
      </c>
      <c r="C362" s="21">
        <v>0.53675078348145733</v>
      </c>
      <c r="D362" s="21">
        <v>0.14482330262176579</v>
      </c>
      <c r="E362" s="22"/>
    </row>
    <row r="363" spans="1:5" ht="35.4" customHeight="1" x14ac:dyDescent="0.3">
      <c r="A363" s="87" t="s">
        <v>25</v>
      </c>
      <c r="B363" s="87"/>
      <c r="C363" s="87"/>
      <c r="D363" s="87"/>
      <c r="E363" s="87"/>
    </row>
    <row r="364" spans="1:5" x14ac:dyDescent="0.3">
      <c r="A364" s="5" t="s">
        <v>26</v>
      </c>
    </row>
    <row r="365" spans="1:5" x14ac:dyDescent="0.3">
      <c r="A365" s="5" t="s">
        <v>85</v>
      </c>
    </row>
    <row r="366" spans="1:5" x14ac:dyDescent="0.3">
      <c r="A366" s="5" t="s">
        <v>782</v>
      </c>
    </row>
    <row r="367" spans="1:5" x14ac:dyDescent="0.3">
      <c r="A367" s="5" t="s">
        <v>150</v>
      </c>
    </row>
    <row r="368" spans="1:5" x14ac:dyDescent="0.3">
      <c r="A368" s="5" t="s">
        <v>30</v>
      </c>
      <c r="B368" s="50"/>
      <c r="C368" s="50"/>
      <c r="D368" s="50"/>
      <c r="E368" s="50"/>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43910</v>
      </c>
      <c r="C372" s="24">
        <v>45657</v>
      </c>
      <c r="D372" s="25">
        <v>0.15836988777266739</v>
      </c>
      <c r="E372" s="32">
        <v>4</v>
      </c>
    </row>
    <row r="373" spans="1:5" x14ac:dyDescent="0.3">
      <c r="A373" s="31" t="s">
        <v>37</v>
      </c>
      <c r="B373" s="24">
        <v>43910</v>
      </c>
      <c r="C373" s="24">
        <v>45625</v>
      </c>
      <c r="D373" s="25">
        <v>0.15907224624084965</v>
      </c>
      <c r="E373" s="32">
        <v>4</v>
      </c>
    </row>
    <row r="374" spans="1:5" x14ac:dyDescent="0.3">
      <c r="A374" s="39" t="s">
        <v>38</v>
      </c>
      <c r="B374" s="24">
        <v>43910</v>
      </c>
      <c r="C374" s="24">
        <v>45596</v>
      </c>
      <c r="D374" s="25">
        <v>0.15974005839972594</v>
      </c>
      <c r="E374" s="32">
        <v>4</v>
      </c>
    </row>
    <row r="375" spans="1:5" x14ac:dyDescent="0.3">
      <c r="A375" s="39" t="s">
        <v>39</v>
      </c>
      <c r="B375" s="24">
        <v>43910</v>
      </c>
      <c r="C375" s="24">
        <v>45565</v>
      </c>
      <c r="D375" s="25">
        <v>0.16036759165524209</v>
      </c>
      <c r="E375" s="32">
        <v>4</v>
      </c>
    </row>
    <row r="376" spans="1:5" x14ac:dyDescent="0.3">
      <c r="A376" s="39" t="s">
        <v>40</v>
      </c>
      <c r="B376" s="24">
        <v>43910</v>
      </c>
      <c r="C376" s="24">
        <v>45534</v>
      </c>
      <c r="D376" s="25">
        <v>0.16062986929641496</v>
      </c>
      <c r="E376" s="32">
        <v>4</v>
      </c>
    </row>
    <row r="378" spans="1:5" x14ac:dyDescent="0.3">
      <c r="A378" s="92" t="s">
        <v>162</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26" t="s">
        <v>811</v>
      </c>
      <c r="D384" s="27" t="s">
        <v>812</v>
      </c>
      <c r="E384" s="26" t="s">
        <v>14</v>
      </c>
    </row>
    <row r="385" spans="1:5" x14ac:dyDescent="0.3">
      <c r="A385" s="19"/>
      <c r="B385" s="20" t="s">
        <v>15</v>
      </c>
      <c r="C385" s="21">
        <v>-0.61826210872490495</v>
      </c>
      <c r="D385" s="21">
        <v>-0.11080659462461828</v>
      </c>
      <c r="E385" s="22"/>
    </row>
    <row r="386" spans="1:5" x14ac:dyDescent="0.3">
      <c r="A386" s="8" t="s">
        <v>16</v>
      </c>
      <c r="B386" s="16" t="s">
        <v>11</v>
      </c>
      <c r="C386" s="26" t="s">
        <v>306</v>
      </c>
      <c r="D386" s="26" t="s">
        <v>813</v>
      </c>
      <c r="E386" s="26" t="s">
        <v>14</v>
      </c>
    </row>
    <row r="387" spans="1:5" x14ac:dyDescent="0.3">
      <c r="A387" s="19"/>
      <c r="B387" s="20" t="s">
        <v>15</v>
      </c>
      <c r="C387" s="21">
        <v>-0.13751069158395424</v>
      </c>
      <c r="D387" s="21">
        <v>-4.5282594729331938E-2</v>
      </c>
      <c r="E387" s="22"/>
    </row>
    <row r="388" spans="1:5" x14ac:dyDescent="0.3">
      <c r="A388" s="8" t="s">
        <v>19</v>
      </c>
      <c r="B388" s="16" t="s">
        <v>11</v>
      </c>
      <c r="C388" s="26" t="s">
        <v>352</v>
      </c>
      <c r="D388" s="26" t="s">
        <v>397</v>
      </c>
      <c r="E388" s="26" t="s">
        <v>14</v>
      </c>
    </row>
    <row r="389" spans="1:5" x14ac:dyDescent="0.3">
      <c r="A389" s="19"/>
      <c r="B389" s="20" t="s">
        <v>15</v>
      </c>
      <c r="C389" s="21">
        <v>2.6490066225164366E-3</v>
      </c>
      <c r="D389" s="21">
        <v>1.5774903029538434E-2</v>
      </c>
      <c r="E389" s="22"/>
    </row>
    <row r="390" spans="1:5" x14ac:dyDescent="0.3">
      <c r="A390" s="8" t="s">
        <v>22</v>
      </c>
      <c r="B390" s="16" t="s">
        <v>11</v>
      </c>
      <c r="C390" s="26" t="s">
        <v>814</v>
      </c>
      <c r="D390" s="26" t="s">
        <v>815</v>
      </c>
      <c r="E390" s="26" t="s">
        <v>14</v>
      </c>
    </row>
    <row r="391" spans="1:5" x14ac:dyDescent="0.3">
      <c r="A391" s="19"/>
      <c r="B391" s="20" t="s">
        <v>15</v>
      </c>
      <c r="C391" s="21">
        <v>0.26482549014012124</v>
      </c>
      <c r="D391" s="21">
        <v>6.0428289262478119E-2</v>
      </c>
      <c r="E391" s="22"/>
    </row>
    <row r="392" spans="1:5" ht="34.200000000000003" customHeight="1" x14ac:dyDescent="0.3">
      <c r="A392" s="87" t="s">
        <v>25</v>
      </c>
      <c r="B392" s="87"/>
      <c r="C392" s="87"/>
      <c r="D392" s="87"/>
      <c r="E392" s="87"/>
    </row>
    <row r="393" spans="1:5" x14ac:dyDescent="0.3">
      <c r="A393" s="5" t="s">
        <v>26</v>
      </c>
    </row>
    <row r="394" spans="1:5" x14ac:dyDescent="0.3">
      <c r="A394" s="5" t="s">
        <v>49</v>
      </c>
    </row>
    <row r="395" spans="1:5" x14ac:dyDescent="0.3">
      <c r="A395" s="5" t="s">
        <v>634</v>
      </c>
    </row>
    <row r="396" spans="1:5" x14ac:dyDescent="0.3">
      <c r="A396" s="5" t="s">
        <v>333</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43833</v>
      </c>
      <c r="C401" s="24">
        <v>45657</v>
      </c>
      <c r="D401" s="25">
        <v>8.1095878840354074E-2</v>
      </c>
      <c r="E401" s="32">
        <v>3</v>
      </c>
    </row>
    <row r="402" spans="1:5" x14ac:dyDescent="0.3">
      <c r="A402" s="31" t="s">
        <v>37</v>
      </c>
      <c r="B402" s="24">
        <v>43798</v>
      </c>
      <c r="C402" s="24">
        <v>45625</v>
      </c>
      <c r="D402" s="25">
        <v>8.129665236863616E-2</v>
      </c>
      <c r="E402" s="32">
        <v>3</v>
      </c>
    </row>
    <row r="403" spans="1:5" x14ac:dyDescent="0.3">
      <c r="A403" s="39" t="s">
        <v>38</v>
      </c>
      <c r="B403" s="24">
        <v>43763</v>
      </c>
      <c r="C403" s="24">
        <v>45590</v>
      </c>
      <c r="D403" s="25">
        <v>8.1432830477250542E-2</v>
      </c>
      <c r="E403" s="32">
        <v>3</v>
      </c>
    </row>
    <row r="404" spans="1:5" x14ac:dyDescent="0.3">
      <c r="A404" s="39" t="s">
        <v>39</v>
      </c>
      <c r="B404" s="24">
        <v>43735</v>
      </c>
      <c r="C404" s="24">
        <v>45562</v>
      </c>
      <c r="D404" s="25">
        <v>8.1624863339986697E-2</v>
      </c>
      <c r="E404" s="32">
        <v>3</v>
      </c>
    </row>
    <row r="405" spans="1:5" x14ac:dyDescent="0.3">
      <c r="A405" s="39" t="s">
        <v>40</v>
      </c>
      <c r="B405" s="24">
        <v>43707</v>
      </c>
      <c r="C405" s="24">
        <v>45534</v>
      </c>
      <c r="D405" s="25">
        <v>8.1759956381541238E-2</v>
      </c>
      <c r="E405" s="32">
        <v>3</v>
      </c>
    </row>
    <row r="407" spans="1:5" x14ac:dyDescent="0.3">
      <c r="A407" s="92" t="s">
        <v>171</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26" t="s">
        <v>666</v>
      </c>
      <c r="D413" s="27" t="s">
        <v>816</v>
      </c>
      <c r="E413" s="26" t="s">
        <v>14</v>
      </c>
    </row>
    <row r="414" spans="1:5" x14ac:dyDescent="0.3">
      <c r="A414" s="19"/>
      <c r="B414" s="20" t="s">
        <v>15</v>
      </c>
      <c r="C414" s="21">
        <v>-0.76510735480222958</v>
      </c>
      <c r="D414" s="21">
        <v>-0.18425394086479219</v>
      </c>
      <c r="E414" s="22"/>
    </row>
    <row r="415" spans="1:5" x14ac:dyDescent="0.3">
      <c r="A415" s="8" t="s">
        <v>16</v>
      </c>
      <c r="B415" s="16" t="s">
        <v>11</v>
      </c>
      <c r="C415" s="26" t="s">
        <v>165</v>
      </c>
      <c r="D415" s="26" t="s">
        <v>166</v>
      </c>
      <c r="E415" s="26" t="s">
        <v>14</v>
      </c>
    </row>
    <row r="416" spans="1:5" x14ac:dyDescent="0.3">
      <c r="A416" s="19"/>
      <c r="B416" s="20" t="s">
        <v>15</v>
      </c>
      <c r="C416" s="21">
        <v>-0.25788074385122972</v>
      </c>
      <c r="D416" s="21">
        <v>-0.1037057625357376</v>
      </c>
      <c r="E416" s="22"/>
    </row>
    <row r="417" spans="1:5" x14ac:dyDescent="0.3">
      <c r="A417" s="8" t="s">
        <v>19</v>
      </c>
      <c r="B417" s="16" t="s">
        <v>11</v>
      </c>
      <c r="C417" s="26" t="s">
        <v>254</v>
      </c>
      <c r="D417" s="26" t="s">
        <v>146</v>
      </c>
      <c r="E417" s="26" t="s">
        <v>14</v>
      </c>
    </row>
    <row r="418" spans="1:5" x14ac:dyDescent="0.3">
      <c r="A418" s="19"/>
      <c r="B418" s="20" t="s">
        <v>15</v>
      </c>
      <c r="C418" s="21">
        <v>1.1843812224121564E-3</v>
      </c>
      <c r="D418" s="21">
        <v>2.440460754965601E-2</v>
      </c>
      <c r="E418" s="22"/>
    </row>
    <row r="419" spans="1:5" x14ac:dyDescent="0.3">
      <c r="A419" s="8" t="s">
        <v>22</v>
      </c>
      <c r="B419" s="16" t="s">
        <v>11</v>
      </c>
      <c r="C419" s="26" t="s">
        <v>169</v>
      </c>
      <c r="D419" s="26" t="s">
        <v>365</v>
      </c>
      <c r="E419" s="26" t="s">
        <v>14</v>
      </c>
    </row>
    <row r="420" spans="1:5" x14ac:dyDescent="0.3">
      <c r="A420" s="19"/>
      <c r="B420" s="20" t="s">
        <v>15</v>
      </c>
      <c r="C420" s="21">
        <v>0.46172516556291399</v>
      </c>
      <c r="D420" s="21">
        <v>0.14466023392912475</v>
      </c>
      <c r="E420" s="22"/>
    </row>
    <row r="421" spans="1:5" ht="34.200000000000003" customHeight="1" x14ac:dyDescent="0.3">
      <c r="A421" s="87" t="s">
        <v>25</v>
      </c>
      <c r="B421" s="87"/>
      <c r="C421" s="87"/>
      <c r="D421" s="87"/>
      <c r="E421" s="87"/>
    </row>
    <row r="422" spans="1:5" x14ac:dyDescent="0.3">
      <c r="A422" s="5" t="s">
        <v>26</v>
      </c>
    </row>
    <row r="423" spans="1:5" x14ac:dyDescent="0.3">
      <c r="A423" s="5" t="s">
        <v>49</v>
      </c>
    </row>
    <row r="424" spans="1:5" x14ac:dyDescent="0.3">
      <c r="A424" s="5" t="s">
        <v>725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43830</v>
      </c>
      <c r="C430" s="24">
        <v>45657</v>
      </c>
      <c r="D430" s="25">
        <v>0.14756528763172247</v>
      </c>
      <c r="E430" s="32">
        <v>4</v>
      </c>
    </row>
    <row r="431" spans="1:5" x14ac:dyDescent="0.3">
      <c r="A431" s="31" t="s">
        <v>37</v>
      </c>
      <c r="B431" s="24">
        <v>43795</v>
      </c>
      <c r="C431" s="24">
        <v>45622</v>
      </c>
      <c r="D431" s="25">
        <v>0.14760534195004685</v>
      </c>
      <c r="E431" s="32">
        <v>4</v>
      </c>
    </row>
    <row r="432" spans="1:5" x14ac:dyDescent="0.3">
      <c r="A432" s="39" t="s">
        <v>38</v>
      </c>
      <c r="B432" s="24">
        <v>43767</v>
      </c>
      <c r="C432" s="24">
        <v>45594</v>
      </c>
      <c r="D432" s="25">
        <v>0.14743828105487822</v>
      </c>
      <c r="E432" s="32">
        <v>4</v>
      </c>
    </row>
    <row r="433" spans="1:5" x14ac:dyDescent="0.3">
      <c r="A433" s="39" t="s">
        <v>39</v>
      </c>
      <c r="B433" s="24">
        <v>43732</v>
      </c>
      <c r="C433" s="24">
        <v>45559</v>
      </c>
      <c r="D433" s="25">
        <v>0.14818556888188852</v>
      </c>
      <c r="E433" s="32">
        <v>4</v>
      </c>
    </row>
    <row r="434" spans="1:5" x14ac:dyDescent="0.3">
      <c r="A434" s="39" t="s">
        <v>40</v>
      </c>
      <c r="B434" s="24">
        <v>43704</v>
      </c>
      <c r="C434" s="24">
        <v>45531</v>
      </c>
      <c r="D434" s="25">
        <v>0.14826012798419044</v>
      </c>
      <c r="E434" s="32">
        <v>4</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817</v>
      </c>
      <c r="E442" s="26" t="s">
        <v>14</v>
      </c>
    </row>
    <row r="443" spans="1:5" x14ac:dyDescent="0.3">
      <c r="A443" s="19"/>
      <c r="B443" s="20" t="s">
        <v>15</v>
      </c>
      <c r="C443" s="21">
        <v>-0.74764917213041771</v>
      </c>
      <c r="D443" s="21">
        <v>-0.17608983793153621</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352</v>
      </c>
      <c r="D446" s="26" t="s">
        <v>696</v>
      </c>
      <c r="E446" s="26" t="s">
        <v>14</v>
      </c>
    </row>
    <row r="447" spans="1:5" x14ac:dyDescent="0.3">
      <c r="A447" s="19"/>
      <c r="B447" s="20" t="s">
        <v>15</v>
      </c>
      <c r="C447" s="21">
        <v>2.8474384685506227E-3</v>
      </c>
      <c r="D447" s="21">
        <v>2.7306178148463589E-2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87" t="s">
        <v>25</v>
      </c>
      <c r="B450" s="87"/>
      <c r="C450" s="87"/>
      <c r="D450" s="87"/>
      <c r="E450" s="87"/>
    </row>
    <row r="451" spans="1:5" x14ac:dyDescent="0.3">
      <c r="A451" s="5" t="s">
        <v>26</v>
      </c>
    </row>
    <row r="452" spans="1:5" x14ac:dyDescent="0.3">
      <c r="A452" s="5" t="s">
        <v>49</v>
      </c>
    </row>
    <row r="453" spans="1:5" x14ac:dyDescent="0.3">
      <c r="A453" s="5" t="s">
        <v>565</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43830</v>
      </c>
      <c r="C459" s="24">
        <v>45657</v>
      </c>
      <c r="D459" s="25">
        <v>0.14041194339995974</v>
      </c>
      <c r="E459" s="32">
        <v>4</v>
      </c>
    </row>
    <row r="460" spans="1:5" x14ac:dyDescent="0.3">
      <c r="A460" s="31" t="s">
        <v>37</v>
      </c>
      <c r="B460" s="24">
        <v>43795</v>
      </c>
      <c r="C460" s="24">
        <v>45622</v>
      </c>
      <c r="D460" s="25">
        <v>0.14048321636576552</v>
      </c>
      <c r="E460" s="32">
        <v>4</v>
      </c>
    </row>
    <row r="461" spans="1:5" x14ac:dyDescent="0.3">
      <c r="A461" s="39" t="s">
        <v>38</v>
      </c>
      <c r="B461" s="24">
        <v>43767</v>
      </c>
      <c r="C461" s="24">
        <v>45594</v>
      </c>
      <c r="D461" s="25">
        <v>0.1403308472097638</v>
      </c>
      <c r="E461" s="32">
        <v>4</v>
      </c>
    </row>
    <row r="462" spans="1:5" x14ac:dyDescent="0.3">
      <c r="A462" s="39" t="s">
        <v>39</v>
      </c>
      <c r="B462" s="24">
        <v>43732</v>
      </c>
      <c r="C462" s="24">
        <v>45559</v>
      </c>
      <c r="D462" s="25">
        <v>0.14108426545568822</v>
      </c>
      <c r="E462" s="32">
        <v>4</v>
      </c>
    </row>
    <row r="463" spans="1:5" x14ac:dyDescent="0.3">
      <c r="A463" s="39" t="s">
        <v>40</v>
      </c>
      <c r="B463" s="24">
        <v>43704</v>
      </c>
      <c r="C463" s="24">
        <v>45531</v>
      </c>
      <c r="D463" s="25">
        <v>0.1412417484598687</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165</v>
      </c>
      <c r="E471" s="26" t="s">
        <v>14</v>
      </c>
    </row>
    <row r="472" spans="1:5" x14ac:dyDescent="0.3">
      <c r="A472" s="19"/>
      <c r="B472" s="20" t="s">
        <v>15</v>
      </c>
      <c r="C472" s="21">
        <v>-0.51437662072463397</v>
      </c>
      <c r="D472" s="21">
        <v>-0.13867407079918159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437</v>
      </c>
      <c r="E475" s="26" t="s">
        <v>14</v>
      </c>
    </row>
    <row r="476" spans="1:5" x14ac:dyDescent="0.3">
      <c r="A476" s="19"/>
      <c r="B476" s="20" t="s">
        <v>15</v>
      </c>
      <c r="C476" s="21">
        <v>-6.9963279913071941E-2</v>
      </c>
      <c r="D476" s="21">
        <v>-1.278261716174256E-2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3.6" customHeight="1" x14ac:dyDescent="0.3">
      <c r="A479" s="87" t="s">
        <v>25</v>
      </c>
      <c r="B479" s="87"/>
      <c r="C479" s="87"/>
      <c r="D479" s="87"/>
      <c r="E479" s="87"/>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43830</v>
      </c>
      <c r="C488" s="24">
        <v>45657</v>
      </c>
      <c r="D488" s="25">
        <v>7.8093097765722569E-2</v>
      </c>
      <c r="E488" s="32">
        <v>3</v>
      </c>
    </row>
    <row r="489" spans="1:5" x14ac:dyDescent="0.3">
      <c r="A489" s="31" t="s">
        <v>37</v>
      </c>
      <c r="B489" s="24">
        <v>43788</v>
      </c>
      <c r="C489" s="24">
        <v>45622</v>
      </c>
      <c r="D489" s="25">
        <v>7.8309612005525095E-2</v>
      </c>
      <c r="E489" s="32">
        <v>3</v>
      </c>
    </row>
    <row r="490" spans="1:5" x14ac:dyDescent="0.3">
      <c r="A490" s="39" t="s">
        <v>38</v>
      </c>
      <c r="B490" s="24">
        <v>43760</v>
      </c>
      <c r="C490" s="24">
        <v>45594</v>
      </c>
      <c r="D490" s="25">
        <v>7.8379201877569929E-2</v>
      </c>
      <c r="E490" s="32">
        <v>3</v>
      </c>
    </row>
    <row r="491" spans="1:5" x14ac:dyDescent="0.3">
      <c r="A491" s="39" t="s">
        <v>39</v>
      </c>
      <c r="B491" s="24">
        <v>43718</v>
      </c>
      <c r="C491" s="24">
        <v>45552</v>
      </c>
      <c r="D491" s="25">
        <v>7.8630967916358263E-2</v>
      </c>
      <c r="E491" s="32">
        <v>3</v>
      </c>
    </row>
    <row r="492" spans="1:5" x14ac:dyDescent="0.3">
      <c r="A492" s="39" t="s">
        <v>40</v>
      </c>
      <c r="B492" s="24">
        <v>43690</v>
      </c>
      <c r="C492" s="24">
        <v>45524</v>
      </c>
      <c r="D492" s="25">
        <v>7.8806168773508711E-2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818</v>
      </c>
      <c r="E500" s="26" t="s">
        <v>14</v>
      </c>
    </row>
    <row r="501" spans="1:5" x14ac:dyDescent="0.3">
      <c r="A501" s="19"/>
      <c r="B501" s="20" t="s">
        <v>15</v>
      </c>
      <c r="C501" s="21">
        <v>-0.67603035282719959</v>
      </c>
      <c r="D501" s="21">
        <v>-9.8699400425608652E-2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349</v>
      </c>
      <c r="E506" s="26" t="s">
        <v>14</v>
      </c>
    </row>
    <row r="507" spans="1:5" x14ac:dyDescent="0.3">
      <c r="A507" s="19"/>
      <c r="B507" s="20" t="s">
        <v>15</v>
      </c>
      <c r="C507" s="21">
        <v>0.13851284703993083</v>
      </c>
      <c r="D507" s="21">
        <v>2.1067465857853129E-2</v>
      </c>
      <c r="E507" s="22"/>
    </row>
    <row r="508" spans="1:5" ht="36"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819</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43823</v>
      </c>
      <c r="C517" s="24">
        <v>45657</v>
      </c>
      <c r="D517" s="25">
        <v>0.10235381900035065</v>
      </c>
      <c r="E517" s="32">
        <v>3</v>
      </c>
    </row>
    <row r="518" spans="1:5" x14ac:dyDescent="0.3">
      <c r="A518" s="31" t="s">
        <v>37</v>
      </c>
      <c r="B518" s="24">
        <v>43781</v>
      </c>
      <c r="C518" s="24">
        <v>45615</v>
      </c>
      <c r="D518" s="25">
        <v>0.10241749051706749</v>
      </c>
      <c r="E518" s="32">
        <v>3</v>
      </c>
    </row>
    <row r="519" spans="1:5" x14ac:dyDescent="0.3">
      <c r="A519" s="39" t="s">
        <v>38</v>
      </c>
      <c r="B519" s="24">
        <v>43753</v>
      </c>
      <c r="C519" s="24">
        <v>45587</v>
      </c>
      <c r="D519" s="25">
        <v>0.10248695256481165</v>
      </c>
      <c r="E519" s="32">
        <v>3</v>
      </c>
    </row>
    <row r="520" spans="1:5" x14ac:dyDescent="0.3">
      <c r="A520" s="39" t="s">
        <v>39</v>
      </c>
      <c r="B520" s="24">
        <v>43725</v>
      </c>
      <c r="C520" s="24">
        <v>45559</v>
      </c>
      <c r="D520" s="25">
        <v>0.1024820042007915</v>
      </c>
      <c r="E520" s="32">
        <v>3</v>
      </c>
    </row>
    <row r="521" spans="1:5" x14ac:dyDescent="0.3">
      <c r="A521" s="39" t="s">
        <v>40</v>
      </c>
      <c r="B521" s="24">
        <v>43697</v>
      </c>
      <c r="C521" s="24">
        <v>45531</v>
      </c>
      <c r="D521" s="25">
        <v>0.1027355222957668</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284</v>
      </c>
      <c r="D529" s="18" t="s">
        <v>820</v>
      </c>
      <c r="E529" s="17" t="s">
        <v>14</v>
      </c>
    </row>
    <row r="530" spans="1:5" x14ac:dyDescent="0.3">
      <c r="A530" s="19"/>
      <c r="B530" s="20" t="s">
        <v>15</v>
      </c>
      <c r="C530" s="21">
        <v>-0.69562148243479327</v>
      </c>
      <c r="D530" s="21">
        <v>-0.17046047773091144</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446</v>
      </c>
      <c r="D533" s="17" t="s">
        <v>473</v>
      </c>
      <c r="E533" s="17" t="s">
        <v>14</v>
      </c>
    </row>
    <row r="534" spans="1:5" x14ac:dyDescent="0.3">
      <c r="A534" s="19"/>
      <c r="B534" s="20" t="s">
        <v>15</v>
      </c>
      <c r="C534" s="21">
        <v>-2.8746868623189537E-2</v>
      </c>
      <c r="D534" s="21">
        <v>3.3251533451346127E-3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5.4" customHeight="1" x14ac:dyDescent="0.3">
      <c r="A537" s="87" t="s">
        <v>25</v>
      </c>
      <c r="B537" s="87"/>
      <c r="C537" s="87"/>
      <c r="D537" s="87"/>
      <c r="E537" s="87"/>
    </row>
    <row r="538" spans="1:5" x14ac:dyDescent="0.3">
      <c r="A538" s="5" t="s">
        <v>26</v>
      </c>
    </row>
    <row r="539" spans="1:5" x14ac:dyDescent="0.3">
      <c r="A539" s="5" t="s">
        <v>138</v>
      </c>
    </row>
    <row r="540" spans="1:5" x14ac:dyDescent="0.3">
      <c r="A540" s="5" t="s">
        <v>441</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43830</v>
      </c>
      <c r="C546" s="24">
        <v>45657</v>
      </c>
      <c r="D546" s="25">
        <v>9.7767568222410312E-2</v>
      </c>
      <c r="E546" s="32">
        <v>3</v>
      </c>
    </row>
    <row r="547" spans="1:5" x14ac:dyDescent="0.3">
      <c r="A547" s="31" t="s">
        <v>37</v>
      </c>
      <c r="B547" s="24">
        <v>43795</v>
      </c>
      <c r="C547" s="24">
        <v>45622</v>
      </c>
      <c r="D547" s="25">
        <v>9.7855049744681427E-2</v>
      </c>
      <c r="E547" s="32">
        <v>3</v>
      </c>
    </row>
    <row r="548" spans="1:5" x14ac:dyDescent="0.3">
      <c r="A548" s="23" t="s">
        <v>38</v>
      </c>
      <c r="B548" s="24">
        <v>43767</v>
      </c>
      <c r="C548" s="24">
        <v>45594</v>
      </c>
      <c r="D548" s="25">
        <v>9.7880256498745391E-2</v>
      </c>
      <c r="E548" s="32">
        <v>3</v>
      </c>
    </row>
    <row r="549" spans="1:5" x14ac:dyDescent="0.3">
      <c r="A549" s="23" t="s">
        <v>39</v>
      </c>
      <c r="B549" s="24">
        <v>43732</v>
      </c>
      <c r="C549" s="24">
        <v>45559</v>
      </c>
      <c r="D549" s="25">
        <v>9.8237379088401189E-2</v>
      </c>
      <c r="E549" s="32">
        <v>3</v>
      </c>
    </row>
    <row r="550" spans="1:5" x14ac:dyDescent="0.3">
      <c r="A550" s="23" t="s">
        <v>40</v>
      </c>
      <c r="B550" s="24">
        <v>43704</v>
      </c>
      <c r="C550" s="24">
        <v>45531</v>
      </c>
      <c r="D550" s="25">
        <v>9.8330601892455238E-2</v>
      </c>
      <c r="E550" s="32">
        <v>3</v>
      </c>
    </row>
    <row r="552" spans="1:5" x14ac:dyDescent="0.3">
      <c r="A552" s="92" t="s">
        <v>218</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649</v>
      </c>
      <c r="D558" s="27" t="s">
        <v>797</v>
      </c>
      <c r="E558" s="26" t="s">
        <v>14</v>
      </c>
    </row>
    <row r="559" spans="1:5" x14ac:dyDescent="0.3">
      <c r="A559" s="19"/>
      <c r="B559" s="20" t="s">
        <v>15</v>
      </c>
      <c r="C559" s="21">
        <v>-0.71418093974035879</v>
      </c>
      <c r="D559" s="21">
        <v>-0.16374636750088423</v>
      </c>
      <c r="E559" s="22"/>
    </row>
    <row r="560" spans="1:5" x14ac:dyDescent="0.3">
      <c r="A560" s="8" t="s">
        <v>16</v>
      </c>
      <c r="B560" s="16" t="s">
        <v>11</v>
      </c>
      <c r="C560" s="26" t="s">
        <v>212</v>
      </c>
      <c r="D560" s="26" t="s">
        <v>67</v>
      </c>
      <c r="E560" s="26" t="s">
        <v>14</v>
      </c>
    </row>
    <row r="561" spans="1:5" x14ac:dyDescent="0.3">
      <c r="A561" s="19"/>
      <c r="B561" s="20" t="s">
        <v>15</v>
      </c>
      <c r="C561" s="21">
        <v>-0.26271415852244484</v>
      </c>
      <c r="D561" s="21">
        <v>-9.3293505898621731E-2</v>
      </c>
      <c r="E561" s="22"/>
    </row>
    <row r="562" spans="1:5" x14ac:dyDescent="0.3">
      <c r="A562" s="8" t="s">
        <v>19</v>
      </c>
      <c r="B562" s="16" t="s">
        <v>11</v>
      </c>
      <c r="C562" s="26" t="s">
        <v>68</v>
      </c>
      <c r="D562" s="26" t="s">
        <v>620</v>
      </c>
      <c r="E562" s="26" t="s">
        <v>14</v>
      </c>
    </row>
    <row r="563" spans="1:5" x14ac:dyDescent="0.3">
      <c r="A563" s="19"/>
      <c r="B563" s="20" t="s">
        <v>15</v>
      </c>
      <c r="C563" s="21">
        <v>-5.1917009868154174E-2</v>
      </c>
      <c r="D563" s="21">
        <v>-1.8248030694466566E-3</v>
      </c>
      <c r="E563" s="22"/>
    </row>
    <row r="564" spans="1:5" x14ac:dyDescent="0.3">
      <c r="A564" s="8" t="s">
        <v>22</v>
      </c>
      <c r="B564" s="16" t="s">
        <v>11</v>
      </c>
      <c r="C564" s="26" t="s">
        <v>215</v>
      </c>
      <c r="D564" s="26" t="s">
        <v>381</v>
      </c>
      <c r="E564" s="26" t="s">
        <v>14</v>
      </c>
    </row>
    <row r="565" spans="1:5" x14ac:dyDescent="0.3">
      <c r="A565" s="19"/>
      <c r="B565" s="20" t="s">
        <v>15</v>
      </c>
      <c r="C565" s="21">
        <v>0.33839617486338791</v>
      </c>
      <c r="D565" s="21">
        <v>9.7158471247186462E-2</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516</v>
      </c>
    </row>
    <row r="570" spans="1:5" x14ac:dyDescent="0.3">
      <c r="A570" s="5" t="s">
        <v>333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43830</v>
      </c>
      <c r="C575" s="24">
        <v>45657</v>
      </c>
      <c r="D575" s="25">
        <v>0.11799412238010286</v>
      </c>
      <c r="E575" s="32">
        <v>3</v>
      </c>
    </row>
    <row r="576" spans="1:5" x14ac:dyDescent="0.3">
      <c r="A576" s="31" t="s">
        <v>37</v>
      </c>
      <c r="B576" s="24">
        <v>43795</v>
      </c>
      <c r="C576" s="24">
        <v>45622</v>
      </c>
      <c r="D576" s="25">
        <v>0.11811273464235668</v>
      </c>
      <c r="E576" s="32">
        <v>3</v>
      </c>
    </row>
    <row r="577" spans="1:5" x14ac:dyDescent="0.3">
      <c r="A577" s="39" t="s">
        <v>38</v>
      </c>
      <c r="B577" s="24">
        <v>43767</v>
      </c>
      <c r="C577" s="24">
        <v>45594</v>
      </c>
      <c r="D577" s="25">
        <v>0.11811318619007714</v>
      </c>
      <c r="E577" s="32">
        <v>3</v>
      </c>
    </row>
    <row r="578" spans="1:5" x14ac:dyDescent="0.3">
      <c r="A578" s="39" t="s">
        <v>39</v>
      </c>
      <c r="B578" s="24">
        <v>43732</v>
      </c>
      <c r="C578" s="24">
        <v>45559</v>
      </c>
      <c r="D578" s="25">
        <v>0.11851861813908147</v>
      </c>
      <c r="E578" s="32">
        <v>3</v>
      </c>
    </row>
    <row r="579" spans="1:5" x14ac:dyDescent="0.3">
      <c r="A579" s="39" t="s">
        <v>40</v>
      </c>
      <c r="B579" s="24">
        <v>43704</v>
      </c>
      <c r="C579" s="24">
        <v>45531</v>
      </c>
      <c r="D579" s="25">
        <v>0.1187881160625687</v>
      </c>
      <c r="E579" s="32">
        <v>3</v>
      </c>
    </row>
    <row r="581" spans="1:5" x14ac:dyDescent="0.3">
      <c r="A581" s="92" t="s">
        <v>226</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761</v>
      </c>
      <c r="D587" s="18" t="s">
        <v>821</v>
      </c>
      <c r="E587" s="17" t="s">
        <v>14</v>
      </c>
    </row>
    <row r="588" spans="1:5" x14ac:dyDescent="0.3">
      <c r="A588" s="19"/>
      <c r="B588" s="20" t="s">
        <v>15</v>
      </c>
      <c r="C588" s="21">
        <v>-0.68009296898207361</v>
      </c>
      <c r="D588" s="21">
        <v>-0.14342566315614214</v>
      </c>
      <c r="E588" s="22"/>
    </row>
    <row r="589" spans="1:5" x14ac:dyDescent="0.3">
      <c r="A589" s="8" t="s">
        <v>16</v>
      </c>
      <c r="B589" s="16" t="s">
        <v>11</v>
      </c>
      <c r="C589" s="17" t="s">
        <v>220</v>
      </c>
      <c r="D589" s="17" t="s">
        <v>221</v>
      </c>
      <c r="E589" s="17" t="s">
        <v>14</v>
      </c>
    </row>
    <row r="590" spans="1:5" x14ac:dyDescent="0.3">
      <c r="A590" s="19"/>
      <c r="B590" s="20" t="s">
        <v>15</v>
      </c>
      <c r="C590" s="21">
        <v>-0.23958107328332368</v>
      </c>
      <c r="D590" s="21">
        <v>-8.0824743882405459E-2</v>
      </c>
      <c r="E590" s="22"/>
    </row>
    <row r="591" spans="1:5" x14ac:dyDescent="0.3">
      <c r="A591" s="8" t="s">
        <v>19</v>
      </c>
      <c r="B591" s="16" t="s">
        <v>11</v>
      </c>
      <c r="C591" s="17" t="s">
        <v>132</v>
      </c>
      <c r="D591" s="17" t="s">
        <v>259</v>
      </c>
      <c r="E591" s="17" t="s">
        <v>14</v>
      </c>
    </row>
    <row r="592" spans="1:5" x14ac:dyDescent="0.3">
      <c r="A592" s="19"/>
      <c r="B592" s="20" t="s">
        <v>15</v>
      </c>
      <c r="C592" s="21">
        <v>-5.4829371346941325E-2</v>
      </c>
      <c r="D592" s="21">
        <v>-5.6839995052940795E-3</v>
      </c>
      <c r="E592" s="22"/>
    </row>
    <row r="593" spans="1:5" x14ac:dyDescent="0.3">
      <c r="A593" s="8" t="s">
        <v>22</v>
      </c>
      <c r="B593" s="16" t="s">
        <v>11</v>
      </c>
      <c r="C593" s="17" t="s">
        <v>224</v>
      </c>
      <c r="D593" s="17" t="s">
        <v>384</v>
      </c>
      <c r="E593" s="17" t="s">
        <v>14</v>
      </c>
    </row>
    <row r="594" spans="1:5" x14ac:dyDescent="0.3">
      <c r="A594" s="19"/>
      <c r="B594" s="20" t="s">
        <v>15</v>
      </c>
      <c r="C594" s="21">
        <v>0.23331363872982802</v>
      </c>
      <c r="D594" s="21">
        <v>7.3007586560153381E-2</v>
      </c>
      <c r="E594" s="22"/>
    </row>
    <row r="595" spans="1:5" ht="35.4" customHeight="1" x14ac:dyDescent="0.3">
      <c r="A595" s="87" t="s">
        <v>25</v>
      </c>
      <c r="B595" s="87"/>
      <c r="C595" s="87"/>
      <c r="D595" s="87"/>
      <c r="E595" s="87"/>
    </row>
    <row r="596" spans="1:5" x14ac:dyDescent="0.3">
      <c r="A596" s="5" t="s">
        <v>26</v>
      </c>
    </row>
    <row r="597" spans="1:5" x14ac:dyDescent="0.3">
      <c r="A597" s="5" t="s">
        <v>49</v>
      </c>
    </row>
    <row r="598" spans="1:5" x14ac:dyDescent="0.3">
      <c r="A598" s="5" t="s">
        <v>453</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43830</v>
      </c>
      <c r="C604" s="24">
        <v>45657</v>
      </c>
      <c r="D604" s="25">
        <v>9.8736672377255585E-2</v>
      </c>
      <c r="E604" s="32">
        <v>3</v>
      </c>
    </row>
    <row r="605" spans="1:5" x14ac:dyDescent="0.3">
      <c r="A605" s="31" t="s">
        <v>37</v>
      </c>
      <c r="B605" s="24">
        <v>43795</v>
      </c>
      <c r="C605" s="24">
        <v>45622</v>
      </c>
      <c r="D605" s="25">
        <v>9.8832722735117173E-2</v>
      </c>
      <c r="E605" s="32">
        <v>3</v>
      </c>
    </row>
    <row r="606" spans="1:5" x14ac:dyDescent="0.3">
      <c r="A606" s="23" t="s">
        <v>38</v>
      </c>
      <c r="B606" s="24">
        <v>43767</v>
      </c>
      <c r="C606" s="24">
        <v>45594</v>
      </c>
      <c r="D606" s="25">
        <v>9.8822880610616726E-2</v>
      </c>
      <c r="E606" s="32">
        <v>3</v>
      </c>
    </row>
    <row r="607" spans="1:5" x14ac:dyDescent="0.3">
      <c r="A607" s="23" t="s">
        <v>39</v>
      </c>
      <c r="B607" s="24">
        <v>43732</v>
      </c>
      <c r="C607" s="24">
        <v>45559</v>
      </c>
      <c r="D607" s="25">
        <v>9.9123173273179585E-2</v>
      </c>
      <c r="E607" s="32">
        <v>3</v>
      </c>
    </row>
    <row r="608" spans="1:5" x14ac:dyDescent="0.3">
      <c r="A608" s="23" t="s">
        <v>40</v>
      </c>
      <c r="B608" s="24">
        <v>43704</v>
      </c>
      <c r="C608" s="24">
        <v>45531</v>
      </c>
      <c r="D608" s="25">
        <v>9.9384758383528421E-2</v>
      </c>
      <c r="E608" s="32">
        <v>3</v>
      </c>
    </row>
  </sheetData>
  <mergeCells count="147">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59:E59"/>
    <mergeCell ref="C60:C62"/>
    <mergeCell ref="D60:D62"/>
    <mergeCell ref="E60:E6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7CF7-99F5-4363-8891-EFB4403035AE}">
  <dimension ref="A1:E637"/>
  <sheetViews>
    <sheetView workbookViewId="0">
      <selection activeCell="G22" sqref="G22"/>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762</v>
      </c>
      <c r="D7" s="18" t="s">
        <v>724</v>
      </c>
      <c r="E7" s="17" t="s">
        <v>14</v>
      </c>
    </row>
    <row r="8" spans="1:5" x14ac:dyDescent="0.3">
      <c r="A8" s="19"/>
      <c r="B8" s="20" t="s">
        <v>15</v>
      </c>
      <c r="C8" s="21">
        <v>-0.32258630740594763</v>
      </c>
      <c r="D8" s="21">
        <v>-0.11316363195210999</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268</v>
      </c>
      <c r="D11" s="17" t="s">
        <v>370</v>
      </c>
      <c r="E11" s="17" t="s">
        <v>14</v>
      </c>
    </row>
    <row r="12" spans="1:5" x14ac:dyDescent="0.3">
      <c r="A12" s="19"/>
      <c r="B12" s="20" t="s">
        <v>15</v>
      </c>
      <c r="C12" s="21">
        <v>-5.0564037040566334E-2</v>
      </c>
      <c r="D12" s="21">
        <v>-4.4811897362607711E-3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1.8" customHeight="1" x14ac:dyDescent="0.3">
      <c r="A15" s="87" t="s">
        <v>25</v>
      </c>
      <c r="B15" s="87"/>
      <c r="C15" s="87"/>
      <c r="D15" s="87"/>
      <c r="E15" s="87"/>
    </row>
    <row r="16" spans="1:5" x14ac:dyDescent="0.3">
      <c r="A16" s="5" t="s">
        <v>26</v>
      </c>
    </row>
    <row r="17" spans="1:5" x14ac:dyDescent="0.3">
      <c r="A17" s="5" t="s">
        <v>49</v>
      </c>
    </row>
    <row r="18" spans="1:5" x14ac:dyDescent="0.3">
      <c r="A18" s="5" t="s">
        <v>822</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45685</v>
      </c>
      <c r="D24" s="25">
        <v>4.8942165637935395E-2</v>
      </c>
      <c r="E24" s="32">
        <v>2</v>
      </c>
    </row>
    <row r="25" spans="1:5" x14ac:dyDescent="0.3">
      <c r="A25" s="31" t="s">
        <v>37</v>
      </c>
      <c r="B25" s="24">
        <v>43922</v>
      </c>
      <c r="C25" s="24">
        <v>45657</v>
      </c>
      <c r="D25" s="25">
        <v>4.9157361119028409E-2</v>
      </c>
      <c r="E25" s="32">
        <v>2</v>
      </c>
    </row>
    <row r="26" spans="1:5" x14ac:dyDescent="0.3">
      <c r="A26" s="23" t="s">
        <v>38</v>
      </c>
      <c r="B26" s="24">
        <v>43922</v>
      </c>
      <c r="C26" s="24">
        <v>45622</v>
      </c>
      <c r="D26" s="25">
        <v>4.956538895187803E-2</v>
      </c>
      <c r="E26" s="32">
        <v>2</v>
      </c>
    </row>
    <row r="27" spans="1:5" x14ac:dyDescent="0.3">
      <c r="A27" s="23" t="s">
        <v>39</v>
      </c>
      <c r="B27" s="24">
        <v>43922</v>
      </c>
      <c r="C27" s="24">
        <v>45594</v>
      </c>
      <c r="D27" s="25">
        <v>4.9882822383373875E-2</v>
      </c>
      <c r="E27" s="32">
        <v>2</v>
      </c>
    </row>
    <row r="28" spans="1:5" x14ac:dyDescent="0.3">
      <c r="A28" s="23" t="s">
        <v>40</v>
      </c>
      <c r="B28" s="24">
        <v>43922</v>
      </c>
      <c r="C28" s="24">
        <v>45559</v>
      </c>
      <c r="D28" s="25">
        <v>5.0385522191206289E-2</v>
      </c>
      <c r="E28" s="32">
        <v>3</v>
      </c>
    </row>
    <row r="30" spans="1:5" x14ac:dyDescent="0.3">
      <c r="A30" s="92" t="s">
        <v>63</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572</v>
      </c>
      <c r="D36" s="18" t="s">
        <v>823</v>
      </c>
      <c r="E36" s="17" t="s">
        <v>14</v>
      </c>
    </row>
    <row r="37" spans="1:5" x14ac:dyDescent="0.3">
      <c r="A37" s="19"/>
      <c r="B37" s="20" t="s">
        <v>15</v>
      </c>
      <c r="C37" s="21">
        <v>-0.73160055797352741</v>
      </c>
      <c r="D37" s="21">
        <v>-0.14253884768823721</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334</v>
      </c>
      <c r="D40" s="17" t="s">
        <v>223</v>
      </c>
      <c r="E40" s="17" t="s">
        <v>14</v>
      </c>
    </row>
    <row r="41" spans="1:5" x14ac:dyDescent="0.3">
      <c r="A41" s="19"/>
      <c r="B41" s="20" t="s">
        <v>15</v>
      </c>
      <c r="C41" s="21">
        <v>-6.3184278539035632E-2</v>
      </c>
      <c r="D41" s="21">
        <v>-6.5095126820413629E-4</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3" customHeight="1" x14ac:dyDescent="0.3">
      <c r="A44" s="87" t="s">
        <v>25</v>
      </c>
      <c r="B44" s="87"/>
      <c r="C44" s="87"/>
      <c r="D44" s="87"/>
      <c r="E44" s="87"/>
    </row>
    <row r="45" spans="1:5" x14ac:dyDescent="0.3">
      <c r="A45" s="5" t="s">
        <v>26</v>
      </c>
    </row>
    <row r="46" spans="1:5" x14ac:dyDescent="0.3">
      <c r="A46" s="5" t="s">
        <v>49</v>
      </c>
    </row>
    <row r="47" spans="1:5" x14ac:dyDescent="0.3">
      <c r="A47" s="5" t="s">
        <v>725</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43858</v>
      </c>
      <c r="C53" s="24">
        <v>45685</v>
      </c>
      <c r="D53" s="25">
        <v>0.11179042644929206</v>
      </c>
      <c r="E53" s="32">
        <v>3</v>
      </c>
    </row>
    <row r="54" spans="1:5" x14ac:dyDescent="0.3">
      <c r="A54" s="31" t="s">
        <v>37</v>
      </c>
      <c r="B54" s="24">
        <v>43830</v>
      </c>
      <c r="C54" s="24">
        <v>45657</v>
      </c>
      <c r="D54" s="25">
        <v>0.11152300651106031</v>
      </c>
      <c r="E54" s="32">
        <v>3</v>
      </c>
    </row>
    <row r="55" spans="1:5" x14ac:dyDescent="0.3">
      <c r="A55" s="23" t="s">
        <v>38</v>
      </c>
      <c r="B55" s="24">
        <v>43795</v>
      </c>
      <c r="C55" s="24">
        <v>45622</v>
      </c>
      <c r="D55" s="25">
        <v>0.11153124606844128</v>
      </c>
      <c r="E55" s="32">
        <v>3</v>
      </c>
    </row>
    <row r="56" spans="1:5" x14ac:dyDescent="0.3">
      <c r="A56" s="23" t="s">
        <v>39</v>
      </c>
      <c r="B56" s="24">
        <v>43767</v>
      </c>
      <c r="C56" s="24">
        <v>45594</v>
      </c>
      <c r="D56" s="25">
        <v>0.11145028486316634</v>
      </c>
      <c r="E56" s="32">
        <v>3</v>
      </c>
    </row>
    <row r="57" spans="1:5" x14ac:dyDescent="0.3">
      <c r="A57" s="23" t="s">
        <v>40</v>
      </c>
      <c r="B57" s="24">
        <v>43732</v>
      </c>
      <c r="C57" s="24">
        <v>45559</v>
      </c>
      <c r="D57" s="25">
        <v>0.11199472246770135</v>
      </c>
      <c r="E57" s="32">
        <v>3</v>
      </c>
    </row>
    <row r="59" spans="1:5" x14ac:dyDescent="0.3">
      <c r="A59" s="92" t="s">
        <v>73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708</v>
      </c>
      <c r="D65" s="18" t="s">
        <v>824</v>
      </c>
      <c r="E65" s="17" t="s">
        <v>14</v>
      </c>
    </row>
    <row r="66" spans="1:5" x14ac:dyDescent="0.3">
      <c r="A66" s="19"/>
      <c r="B66" s="20" t="s">
        <v>15</v>
      </c>
      <c r="C66" s="21">
        <v>-0.71557591768533568</v>
      </c>
      <c r="D66" s="21">
        <v>-0.13671390328092081</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235</v>
      </c>
      <c r="D69" s="17" t="s">
        <v>378</v>
      </c>
      <c r="E69" s="17" t="s">
        <v>14</v>
      </c>
    </row>
    <row r="70" spans="1:5" x14ac:dyDescent="0.3">
      <c r="A70" s="19"/>
      <c r="B70" s="20" t="s">
        <v>15</v>
      </c>
      <c r="C70" s="21">
        <v>-5.862343941098247E-2</v>
      </c>
      <c r="D70" s="21">
        <v>-9.076472205574837E-3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4.200000000000003" customHeight="1" x14ac:dyDescent="0.3">
      <c r="A73" s="87" t="s">
        <v>25</v>
      </c>
      <c r="B73" s="87"/>
      <c r="C73" s="87"/>
      <c r="D73" s="87"/>
      <c r="E73" s="87"/>
    </row>
    <row r="74" spans="1:5" x14ac:dyDescent="0.3">
      <c r="A74" s="5" t="s">
        <v>26</v>
      </c>
    </row>
    <row r="75" spans="1:5" x14ac:dyDescent="0.3">
      <c r="A75" s="5" t="s">
        <v>49</v>
      </c>
    </row>
    <row r="76" spans="1:5" x14ac:dyDescent="0.3">
      <c r="A76" s="5" t="s">
        <v>330</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43858</v>
      </c>
      <c r="C82" s="24">
        <v>45685</v>
      </c>
      <c r="D82" s="25">
        <v>0.1046842338486149</v>
      </c>
      <c r="E82" s="32">
        <v>3</v>
      </c>
    </row>
    <row r="83" spans="1:5" x14ac:dyDescent="0.3">
      <c r="A83" s="31" t="s">
        <v>37</v>
      </c>
      <c r="B83" s="24">
        <v>43830</v>
      </c>
      <c r="C83" s="24">
        <v>45657</v>
      </c>
      <c r="D83" s="25">
        <v>0.10465252272544316</v>
      </c>
      <c r="E83" s="32">
        <v>3</v>
      </c>
    </row>
    <row r="84" spans="1:5" x14ac:dyDescent="0.3">
      <c r="A84" s="23" t="s">
        <v>38</v>
      </c>
      <c r="B84" s="24">
        <v>43795</v>
      </c>
      <c r="C84" s="24">
        <v>45622</v>
      </c>
      <c r="D84" s="25">
        <v>0.10475086582864361</v>
      </c>
      <c r="E84" s="32">
        <v>3</v>
      </c>
    </row>
    <row r="85" spans="1:5" x14ac:dyDescent="0.3">
      <c r="A85" s="23" t="s">
        <v>39</v>
      </c>
      <c r="B85" s="24">
        <v>43767</v>
      </c>
      <c r="C85" s="24">
        <v>45594</v>
      </c>
      <c r="D85" s="25">
        <v>0.10477645459914253</v>
      </c>
      <c r="E85" s="32">
        <v>3</v>
      </c>
    </row>
    <row r="86" spans="1:5" x14ac:dyDescent="0.3">
      <c r="A86" s="23" t="s">
        <v>40</v>
      </c>
      <c r="B86" s="24">
        <v>43732</v>
      </c>
      <c r="C86" s="24">
        <v>45559</v>
      </c>
      <c r="D86" s="25">
        <v>0.1052583269406677</v>
      </c>
      <c r="E86" s="32">
        <v>3</v>
      </c>
    </row>
    <row r="88" spans="1:5" x14ac:dyDescent="0.3">
      <c r="A88" s="92" t="s">
        <v>93</v>
      </c>
      <c r="B88" s="93"/>
      <c r="C88" s="93"/>
      <c r="D88" s="93"/>
      <c r="E88" s="93"/>
    </row>
    <row r="89" spans="1:5" x14ac:dyDescent="0.3">
      <c r="A89" s="1" t="s">
        <v>74</v>
      </c>
      <c r="B89" s="2"/>
      <c r="C89" s="94" t="s">
        <v>3</v>
      </c>
      <c r="D89" s="94" t="s">
        <v>75</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17" t="s">
        <v>191</v>
      </c>
      <c r="D94" s="18" t="s">
        <v>798</v>
      </c>
      <c r="E94" s="17" t="s">
        <v>14</v>
      </c>
    </row>
    <row r="95" spans="1:5" x14ac:dyDescent="0.3">
      <c r="A95" s="19"/>
      <c r="B95" s="20" t="s">
        <v>15</v>
      </c>
      <c r="C95" s="21">
        <v>-0.70143730332276688</v>
      </c>
      <c r="D95" s="21">
        <v>-0.16359786341202409</v>
      </c>
      <c r="E95" s="22"/>
    </row>
    <row r="96" spans="1:5" x14ac:dyDescent="0.3">
      <c r="A96" s="8" t="s">
        <v>16</v>
      </c>
      <c r="B96" s="16" t="s">
        <v>11</v>
      </c>
      <c r="C96" s="17" t="s">
        <v>79</v>
      </c>
      <c r="D96" s="17" t="s">
        <v>80</v>
      </c>
      <c r="E96" s="17" t="s">
        <v>14</v>
      </c>
    </row>
    <row r="97" spans="1:5" x14ac:dyDescent="0.3">
      <c r="A97" s="19"/>
      <c r="B97" s="20" t="s">
        <v>15</v>
      </c>
      <c r="C97" s="21">
        <v>-0.30515803861267721</v>
      </c>
      <c r="D97" s="21">
        <v>-5.4651640399221102E-2</v>
      </c>
      <c r="E97" s="22"/>
    </row>
    <row r="98" spans="1:5" x14ac:dyDescent="0.3">
      <c r="A98" s="8" t="s">
        <v>19</v>
      </c>
      <c r="B98" s="16" t="s">
        <v>11</v>
      </c>
      <c r="C98" s="17" t="s">
        <v>611</v>
      </c>
      <c r="D98" s="17" t="s">
        <v>799</v>
      </c>
      <c r="E98" s="17" t="s">
        <v>14</v>
      </c>
    </row>
    <row r="99" spans="1:5" x14ac:dyDescent="0.3">
      <c r="A99" s="19"/>
      <c r="B99" s="20" t="s">
        <v>15</v>
      </c>
      <c r="C99" s="21">
        <v>-6.8563839878581501E-3</v>
      </c>
      <c r="D99" s="21">
        <v>3.513027398050772E-2</v>
      </c>
      <c r="E99" s="22"/>
    </row>
    <row r="100" spans="1:5" x14ac:dyDescent="0.3">
      <c r="A100" s="8" t="s">
        <v>22</v>
      </c>
      <c r="B100" s="16" t="s">
        <v>11</v>
      </c>
      <c r="C100" s="17" t="s">
        <v>83</v>
      </c>
      <c r="D100" s="17" t="s">
        <v>598</v>
      </c>
      <c r="E100" s="17" t="s">
        <v>14</v>
      </c>
    </row>
    <row r="101" spans="1:5" x14ac:dyDescent="0.3">
      <c r="A101" s="19"/>
      <c r="B101" s="20" t="s">
        <v>15</v>
      </c>
      <c r="C101" s="21">
        <v>0.46830915457728883</v>
      </c>
      <c r="D101" s="21">
        <v>9.1185066388660641E-2</v>
      </c>
      <c r="E101" s="22"/>
    </row>
    <row r="102" spans="1:5" ht="35.4" customHeight="1" x14ac:dyDescent="0.3">
      <c r="A102" s="87" t="s">
        <v>25</v>
      </c>
      <c r="B102" s="87"/>
      <c r="C102" s="87"/>
      <c r="D102" s="87"/>
      <c r="E102" s="87"/>
    </row>
    <row r="103" spans="1:5" x14ac:dyDescent="0.3">
      <c r="A103" s="5" t="s">
        <v>26</v>
      </c>
    </row>
    <row r="104" spans="1:5" x14ac:dyDescent="0.3">
      <c r="A104" s="5" t="s">
        <v>85</v>
      </c>
    </row>
    <row r="105" spans="1:5" x14ac:dyDescent="0.3">
      <c r="A105" s="5" t="s">
        <v>436</v>
      </c>
    </row>
    <row r="106" spans="1:5" x14ac:dyDescent="0.3">
      <c r="A106" s="5" t="s">
        <v>599</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43844</v>
      </c>
      <c r="C111" s="24">
        <v>45678</v>
      </c>
      <c r="D111" s="25">
        <v>0.17065019124894756</v>
      </c>
      <c r="E111" s="32">
        <v>4</v>
      </c>
    </row>
    <row r="112" spans="1:5" x14ac:dyDescent="0.3">
      <c r="A112" s="31" t="s">
        <v>37</v>
      </c>
      <c r="B112" s="24">
        <v>43816</v>
      </c>
      <c r="C112" s="24">
        <v>45650</v>
      </c>
      <c r="D112" s="25">
        <v>0.17077809563928437</v>
      </c>
      <c r="E112" s="32">
        <v>4</v>
      </c>
    </row>
    <row r="113" spans="1:5" x14ac:dyDescent="0.3">
      <c r="A113" s="23" t="s">
        <v>38</v>
      </c>
      <c r="B113" s="24">
        <v>43788</v>
      </c>
      <c r="C113" s="24">
        <v>45622</v>
      </c>
      <c r="D113" s="25">
        <v>0.17113579070625465</v>
      </c>
      <c r="E113" s="32">
        <v>4</v>
      </c>
    </row>
    <row r="114" spans="1:5" x14ac:dyDescent="0.3">
      <c r="A114" s="23" t="s">
        <v>39</v>
      </c>
      <c r="B114" s="24">
        <v>43760</v>
      </c>
      <c r="C114" s="24">
        <v>45594</v>
      </c>
      <c r="D114" s="25">
        <v>0.17153376390259925</v>
      </c>
      <c r="E114" s="32">
        <v>4</v>
      </c>
    </row>
    <row r="115" spans="1:5" x14ac:dyDescent="0.3">
      <c r="A115" s="23" t="s">
        <v>40</v>
      </c>
      <c r="B115" s="24">
        <v>43718</v>
      </c>
      <c r="C115" s="24">
        <v>45552</v>
      </c>
      <c r="D115" s="25">
        <v>0.17167152284984857</v>
      </c>
      <c r="E115" s="32">
        <v>4</v>
      </c>
    </row>
    <row r="117" spans="1:5" x14ac:dyDescent="0.3">
      <c r="A117" s="92" t="s">
        <v>94</v>
      </c>
      <c r="B117" s="93"/>
      <c r="C117" s="93"/>
      <c r="D117" s="93"/>
      <c r="E117" s="93"/>
    </row>
    <row r="118" spans="1:5" x14ac:dyDescent="0.3">
      <c r="A118" s="1" t="s">
        <v>2</v>
      </c>
      <c r="B118" s="2"/>
      <c r="C118" s="94" t="s">
        <v>3</v>
      </c>
      <c r="D118" s="94" t="s">
        <v>4</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753</v>
      </c>
      <c r="D123" s="18" t="s">
        <v>825</v>
      </c>
      <c r="E123" s="17" t="s">
        <v>14</v>
      </c>
    </row>
    <row r="124" spans="1:5" x14ac:dyDescent="0.3">
      <c r="A124" s="19"/>
      <c r="B124" s="20" t="s">
        <v>15</v>
      </c>
      <c r="C124" s="21">
        <v>-0.73628600456349136</v>
      </c>
      <c r="D124" s="21">
        <v>-0.16621228098729923</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205</v>
      </c>
      <c r="E127" s="17" t="s">
        <v>14</v>
      </c>
    </row>
    <row r="128" spans="1:5" x14ac:dyDescent="0.3">
      <c r="A128" s="19"/>
      <c r="B128" s="20" t="s">
        <v>15</v>
      </c>
      <c r="C128" s="21">
        <v>-6.0723479557243776E-2</v>
      </c>
      <c r="D128" s="21">
        <v>-6.6885288776209473E-3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200000000000003" customHeight="1" x14ac:dyDescent="0.3">
      <c r="A131" s="87" t="s">
        <v>25</v>
      </c>
      <c r="B131" s="87"/>
      <c r="C131" s="87"/>
      <c r="D131" s="87"/>
      <c r="E131" s="87"/>
    </row>
    <row r="132" spans="1:5" x14ac:dyDescent="0.3">
      <c r="A132" s="5" t="s">
        <v>26</v>
      </c>
    </row>
    <row r="133" spans="1:5" x14ac:dyDescent="0.3">
      <c r="A133" s="5" t="s">
        <v>49</v>
      </c>
    </row>
    <row r="134" spans="1:5" x14ac:dyDescent="0.3">
      <c r="A134" s="5" t="s">
        <v>539</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43858</v>
      </c>
      <c r="C140" s="24">
        <v>45685</v>
      </c>
      <c r="D140" s="25">
        <v>0.12090560243742998</v>
      </c>
      <c r="E140" s="32">
        <v>4</v>
      </c>
    </row>
    <row r="141" spans="1:5" x14ac:dyDescent="0.3">
      <c r="A141" s="31" t="s">
        <v>37</v>
      </c>
      <c r="B141" s="24">
        <v>43830</v>
      </c>
      <c r="C141" s="24">
        <v>45657</v>
      </c>
      <c r="D141" s="25">
        <v>0.12083327808321567</v>
      </c>
      <c r="E141" s="32">
        <v>4</v>
      </c>
    </row>
    <row r="142" spans="1:5" x14ac:dyDescent="0.3">
      <c r="A142" s="23" t="s">
        <v>38</v>
      </c>
      <c r="B142" s="24">
        <v>43795</v>
      </c>
      <c r="C142" s="24">
        <v>45622</v>
      </c>
      <c r="D142" s="25">
        <v>0.12103461851856767</v>
      </c>
      <c r="E142" s="32">
        <v>4</v>
      </c>
    </row>
    <row r="143" spans="1:5" x14ac:dyDescent="0.3">
      <c r="A143" s="23" t="s">
        <v>39</v>
      </c>
      <c r="B143" s="24">
        <v>43767</v>
      </c>
      <c r="C143" s="24">
        <v>45594</v>
      </c>
      <c r="D143" s="25">
        <v>0.12106952859351182</v>
      </c>
      <c r="E143" s="32">
        <v>4</v>
      </c>
    </row>
    <row r="144" spans="1:5" x14ac:dyDescent="0.3">
      <c r="A144" s="23" t="s">
        <v>40</v>
      </c>
      <c r="B144" s="24">
        <v>43732</v>
      </c>
      <c r="C144" s="24">
        <v>45559</v>
      </c>
      <c r="D144" s="25">
        <v>0.12173771069683238</v>
      </c>
      <c r="E144" s="32">
        <v>4</v>
      </c>
    </row>
    <row r="146" spans="1:5" x14ac:dyDescent="0.3">
      <c r="A146" s="92" t="s">
        <v>341</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778</v>
      </c>
      <c r="D152" s="18" t="s">
        <v>676</v>
      </c>
      <c r="E152" s="17" t="s">
        <v>14</v>
      </c>
    </row>
    <row r="153" spans="1:5" x14ac:dyDescent="0.3">
      <c r="A153" s="19"/>
      <c r="B153" s="20" t="s">
        <v>15</v>
      </c>
      <c r="C153" s="21">
        <v>-0.29550361620656362</v>
      </c>
      <c r="D153" s="21">
        <v>-0.11266218319603427</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437</v>
      </c>
      <c r="D156" s="17" t="s">
        <v>707</v>
      </c>
      <c r="E156" s="17" t="s">
        <v>14</v>
      </c>
    </row>
    <row r="157" spans="1:5" x14ac:dyDescent="0.3">
      <c r="A157" s="19"/>
      <c r="B157" s="20" t="s">
        <v>15</v>
      </c>
      <c r="C157" s="21">
        <v>-2.4519678461355943E-2</v>
      </c>
      <c r="D157" s="21">
        <v>-2.739754213907486E-3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4.799999999999997" customHeight="1" x14ac:dyDescent="0.3">
      <c r="A160" s="87" t="s">
        <v>25</v>
      </c>
      <c r="B160" s="87"/>
      <c r="C160" s="87"/>
      <c r="D160" s="87"/>
      <c r="E160" s="87"/>
    </row>
    <row r="161" spans="1:5" x14ac:dyDescent="0.3">
      <c r="A161" s="5" t="s">
        <v>26</v>
      </c>
    </row>
    <row r="162" spans="1:5" x14ac:dyDescent="0.3">
      <c r="A162" s="5" t="s">
        <v>49</v>
      </c>
    </row>
    <row r="163" spans="1:5" x14ac:dyDescent="0.3">
      <c r="A163" s="5" t="s">
        <v>692</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44222</v>
      </c>
      <c r="C169" s="24">
        <v>45685</v>
      </c>
      <c r="D169" s="25">
        <v>5.5962121979369922E-2</v>
      </c>
      <c r="E169" s="32">
        <v>3</v>
      </c>
    </row>
    <row r="170" spans="1:5" x14ac:dyDescent="0.3">
      <c r="A170" s="31" t="s">
        <v>37</v>
      </c>
      <c r="B170" s="24">
        <v>44194</v>
      </c>
      <c r="C170" s="24">
        <v>45657</v>
      </c>
      <c r="D170" s="25">
        <v>5.5631619957828553E-2</v>
      </c>
      <c r="E170" s="32">
        <v>3</v>
      </c>
    </row>
    <row r="171" spans="1:5" x14ac:dyDescent="0.3">
      <c r="A171" s="23" t="s">
        <v>38</v>
      </c>
      <c r="B171" s="24">
        <v>44159</v>
      </c>
      <c r="C171" s="24">
        <v>45622</v>
      </c>
      <c r="D171" s="25">
        <v>5.5499153258587307E-2</v>
      </c>
      <c r="E171" s="32">
        <v>3</v>
      </c>
    </row>
    <row r="172" spans="1:5" x14ac:dyDescent="0.3">
      <c r="A172" s="23" t="s">
        <v>39</v>
      </c>
      <c r="B172" s="24">
        <v>44131</v>
      </c>
      <c r="C172" s="24">
        <v>45594</v>
      </c>
      <c r="D172" s="25">
        <v>5.6188509872169196E-2</v>
      </c>
      <c r="E172" s="32">
        <v>3</v>
      </c>
    </row>
    <row r="173" spans="1:5" x14ac:dyDescent="0.3">
      <c r="A173" s="23" t="s">
        <v>40</v>
      </c>
      <c r="B173" s="24">
        <v>44096</v>
      </c>
      <c r="C173" s="24">
        <v>45559</v>
      </c>
      <c r="D173" s="25">
        <v>5.6896674108790631E-2</v>
      </c>
      <c r="E173" s="32">
        <v>3</v>
      </c>
    </row>
    <row r="175" spans="1:5" x14ac:dyDescent="0.3">
      <c r="A175" s="92" t="s">
        <v>655</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-0.20416286590055754</v>
      </c>
      <c r="D182" s="21">
        <v>-7.4877171082513794E-2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56</v>
      </c>
      <c r="E185" s="17" t="s">
        <v>14</v>
      </c>
    </row>
    <row r="186" spans="1:5" x14ac:dyDescent="0.3">
      <c r="A186" s="19"/>
      <c r="B186" s="20" t="s">
        <v>15</v>
      </c>
      <c r="C186" s="21">
        <v>-6.2411151953274735E-2</v>
      </c>
      <c r="D186" s="21">
        <v>-1.9163307356748094E-2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6" customHeight="1" x14ac:dyDescent="0.3">
      <c r="A189" s="87" t="s">
        <v>25</v>
      </c>
      <c r="B189" s="87"/>
      <c r="C189" s="87"/>
      <c r="D189" s="87"/>
      <c r="E189" s="87"/>
    </row>
    <row r="190" spans="1:5" x14ac:dyDescent="0.3">
      <c r="A190" s="5" t="s">
        <v>26</v>
      </c>
    </row>
    <row r="191" spans="1:5" x14ac:dyDescent="0.3">
      <c r="A191" s="5" t="s">
        <v>660</v>
      </c>
    </row>
    <row r="192" spans="1:5" x14ac:dyDescent="0.3">
      <c r="A192" s="5" t="s">
        <v>392</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44223</v>
      </c>
      <c r="C198" s="24">
        <v>45686</v>
      </c>
      <c r="D198" s="25">
        <v>3.3563512421684455E-2</v>
      </c>
      <c r="E198" s="32">
        <v>2</v>
      </c>
    </row>
    <row r="199" spans="1:5" x14ac:dyDescent="0.3">
      <c r="A199" s="31" t="s">
        <v>37</v>
      </c>
      <c r="B199" s="24">
        <v>44188</v>
      </c>
      <c r="C199" s="24">
        <v>45653</v>
      </c>
      <c r="D199" s="25">
        <v>3.3578738922697089E-2</v>
      </c>
      <c r="E199" s="32">
        <v>2</v>
      </c>
    </row>
    <row r="200" spans="1:5" x14ac:dyDescent="0.3">
      <c r="A200" s="23" t="s">
        <v>38</v>
      </c>
      <c r="B200" s="24">
        <v>44160</v>
      </c>
      <c r="C200" s="24">
        <v>45623</v>
      </c>
      <c r="D200" s="25">
        <v>3.3347097180632987E-2</v>
      </c>
      <c r="E200" s="32">
        <v>2</v>
      </c>
    </row>
    <row r="201" spans="1:5" x14ac:dyDescent="0.3">
      <c r="A201" s="23" t="s">
        <v>39</v>
      </c>
      <c r="B201" s="24">
        <v>44132</v>
      </c>
      <c r="C201" s="24">
        <v>45595</v>
      </c>
      <c r="D201" s="25">
        <v>3.3767284658050373E-2</v>
      </c>
      <c r="E201" s="32">
        <v>2</v>
      </c>
    </row>
    <row r="202" spans="1:5" x14ac:dyDescent="0.3">
      <c r="A202" s="23" t="s">
        <v>40</v>
      </c>
      <c r="B202" s="24">
        <v>44097</v>
      </c>
      <c r="C202" s="24">
        <v>45560</v>
      </c>
      <c r="D202" s="25">
        <v>3.3981182562134962E-2</v>
      </c>
      <c r="E202" s="32">
        <v>2</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826</v>
      </c>
      <c r="D210" s="18" t="s">
        <v>827</v>
      </c>
      <c r="E210" s="17" t="s">
        <v>14</v>
      </c>
    </row>
    <row r="211" spans="1:5" x14ac:dyDescent="0.3">
      <c r="A211" s="19"/>
      <c r="B211" s="20" t="s">
        <v>15</v>
      </c>
      <c r="C211" s="21">
        <v>-0.82356340068934719</v>
      </c>
      <c r="D211" s="21">
        <v>-0.20578848226471003</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323</v>
      </c>
      <c r="D214" s="17" t="s">
        <v>495</v>
      </c>
      <c r="E214" s="17" t="s">
        <v>14</v>
      </c>
    </row>
    <row r="215" spans="1:5" x14ac:dyDescent="0.3">
      <c r="A215" s="19"/>
      <c r="B215" s="20" t="s">
        <v>15</v>
      </c>
      <c r="C215" s="21">
        <v>-2.4276434259342894E-2</v>
      </c>
      <c r="D215" s="21">
        <v>5.4004047116218423E-3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3" customHeight="1" x14ac:dyDescent="0.3">
      <c r="A218" s="87" t="s">
        <v>25</v>
      </c>
      <c r="B218" s="87"/>
      <c r="C218" s="87"/>
      <c r="D218" s="87"/>
      <c r="E218" s="87"/>
    </row>
    <row r="219" spans="1:5" x14ac:dyDescent="0.3">
      <c r="A219" s="5" t="s">
        <v>26</v>
      </c>
    </row>
    <row r="220" spans="1:5" x14ac:dyDescent="0.3">
      <c r="A220" s="5" t="s">
        <v>49</v>
      </c>
    </row>
    <row r="221" spans="1:5" x14ac:dyDescent="0.3">
      <c r="A221" s="5" t="s">
        <v>278</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43861</v>
      </c>
      <c r="C227" s="24">
        <v>45688</v>
      </c>
      <c r="D227" s="25">
        <v>0.14362544160402532</v>
      </c>
      <c r="E227" s="32">
        <v>4</v>
      </c>
    </row>
    <row r="228" spans="1:5" x14ac:dyDescent="0.3">
      <c r="A228" s="31" t="s">
        <v>37</v>
      </c>
      <c r="B228" s="24">
        <v>43826</v>
      </c>
      <c r="C228" s="24">
        <v>45653</v>
      </c>
      <c r="D228" s="25">
        <v>0.14361758307360525</v>
      </c>
      <c r="E228" s="32">
        <v>4</v>
      </c>
    </row>
    <row r="229" spans="1:5" x14ac:dyDescent="0.3">
      <c r="A229" s="23" t="s">
        <v>38</v>
      </c>
      <c r="B229" s="24">
        <v>43798</v>
      </c>
      <c r="C229" s="24">
        <v>45625</v>
      </c>
      <c r="D229" s="25">
        <v>0.14364214457794211</v>
      </c>
      <c r="E229" s="32">
        <v>4</v>
      </c>
    </row>
    <row r="230" spans="1:5" x14ac:dyDescent="0.3">
      <c r="A230" s="23" t="s">
        <v>39</v>
      </c>
      <c r="B230" s="24">
        <v>43763</v>
      </c>
      <c r="C230" s="24">
        <v>45590</v>
      </c>
      <c r="D230" s="25">
        <v>0.14357419303678792</v>
      </c>
      <c r="E230" s="32">
        <v>4</v>
      </c>
    </row>
    <row r="231" spans="1:5" x14ac:dyDescent="0.3">
      <c r="A231" s="23" t="s">
        <v>40</v>
      </c>
      <c r="B231" s="24">
        <v>43735</v>
      </c>
      <c r="C231" s="24">
        <v>45562</v>
      </c>
      <c r="D231" s="25">
        <v>0.14390839340652731</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592</v>
      </c>
      <c r="E239" s="17" t="s">
        <v>14</v>
      </c>
    </row>
    <row r="240" spans="1:5" x14ac:dyDescent="0.3">
      <c r="A240" s="19"/>
      <c r="B240" s="20" t="s">
        <v>15</v>
      </c>
      <c r="C240" s="21">
        <v>-0.79251084648059644</v>
      </c>
      <c r="D240" s="21">
        <v>-0.17722178686452761</v>
      </c>
      <c r="E240" s="22"/>
    </row>
    <row r="241" spans="1:5" x14ac:dyDescent="0.3">
      <c r="A241" s="8" t="s">
        <v>16</v>
      </c>
      <c r="B241" s="16" t="s">
        <v>11</v>
      </c>
      <c r="C241" s="17" t="s">
        <v>108</v>
      </c>
      <c r="D241" s="17" t="s">
        <v>828</v>
      </c>
      <c r="E241" s="17" t="s">
        <v>14</v>
      </c>
    </row>
    <row r="242" spans="1:5" x14ac:dyDescent="0.3">
      <c r="A242" s="19"/>
      <c r="B242" s="20" t="s">
        <v>15</v>
      </c>
      <c r="C242" s="21">
        <v>-0.32728281718066421</v>
      </c>
      <c r="D242" s="21">
        <v>-6.6621484188300273E-2</v>
      </c>
      <c r="E242" s="22"/>
    </row>
    <row r="243" spans="1:5" x14ac:dyDescent="0.3">
      <c r="A243" s="8" t="s">
        <v>19</v>
      </c>
      <c r="B243" s="16" t="s">
        <v>11</v>
      </c>
      <c r="C243" s="17" t="s">
        <v>829</v>
      </c>
      <c r="D243" s="17" t="s">
        <v>461</v>
      </c>
      <c r="E243" s="17" t="s">
        <v>14</v>
      </c>
    </row>
    <row r="244" spans="1:5" x14ac:dyDescent="0.3">
      <c r="A244" s="19"/>
      <c r="B244" s="20" t="s">
        <v>15</v>
      </c>
      <c r="C244" s="21">
        <v>5.1590789242397683E-2</v>
      </c>
      <c r="D244" s="21">
        <v>7.0205838603488058E-2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200000000000003" customHeight="1" x14ac:dyDescent="0.3">
      <c r="A247" s="87" t="s">
        <v>25</v>
      </c>
      <c r="B247" s="87"/>
      <c r="C247" s="87"/>
      <c r="D247" s="87"/>
      <c r="E247" s="87"/>
    </row>
    <row r="248" spans="1:5" x14ac:dyDescent="0.3">
      <c r="A248" s="5" t="s">
        <v>26</v>
      </c>
    </row>
    <row r="249" spans="1:5" x14ac:dyDescent="0.3">
      <c r="A249" s="5" t="s">
        <v>830</v>
      </c>
    </row>
    <row r="250" spans="1:5" x14ac:dyDescent="0.3">
      <c r="A250" s="5" t="s">
        <v>716</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43861</v>
      </c>
      <c r="C256" s="24">
        <v>45688</v>
      </c>
      <c r="D256" s="25">
        <v>0.17463871680069398</v>
      </c>
      <c r="E256" s="32">
        <v>4</v>
      </c>
    </row>
    <row r="257" spans="1:5" x14ac:dyDescent="0.3">
      <c r="A257" s="31" t="s">
        <v>37</v>
      </c>
      <c r="B257" s="24">
        <v>43830</v>
      </c>
      <c r="C257" s="24">
        <v>45657</v>
      </c>
      <c r="D257" s="25">
        <v>0.17500423963161427</v>
      </c>
      <c r="E257" s="32">
        <v>4</v>
      </c>
    </row>
    <row r="258" spans="1:5" x14ac:dyDescent="0.3">
      <c r="A258" s="23" t="s">
        <v>38</v>
      </c>
      <c r="B258" s="24">
        <v>43798</v>
      </c>
      <c r="C258" s="24">
        <v>45625</v>
      </c>
      <c r="D258" s="25">
        <v>0.17430002527296296</v>
      </c>
      <c r="E258" s="32">
        <v>4</v>
      </c>
    </row>
    <row r="259" spans="1:5" x14ac:dyDescent="0.3">
      <c r="A259" s="23" t="s">
        <v>39</v>
      </c>
      <c r="B259" s="24">
        <v>43769</v>
      </c>
      <c r="C259" s="24">
        <v>45596</v>
      </c>
      <c r="D259" s="25">
        <v>0.17425908327644954</v>
      </c>
      <c r="E259" s="32">
        <v>4</v>
      </c>
    </row>
    <row r="260" spans="1:5" x14ac:dyDescent="0.3">
      <c r="A260" s="23" t="s">
        <v>40</v>
      </c>
      <c r="B260" s="24">
        <v>43738</v>
      </c>
      <c r="C260" s="24">
        <v>45565</v>
      </c>
      <c r="D260" s="25">
        <v>0.17456139286204214</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26" t="s">
        <v>117</v>
      </c>
      <c r="D268" s="27" t="s">
        <v>584</v>
      </c>
      <c r="E268" s="26" t="s">
        <v>14</v>
      </c>
    </row>
    <row r="269" spans="1:5" x14ac:dyDescent="0.3">
      <c r="A269" s="19"/>
      <c r="B269" s="20" t="s">
        <v>15</v>
      </c>
      <c r="C269" s="21">
        <v>-0.87172288087837868</v>
      </c>
      <c r="D269" s="21">
        <v>-0.23105389993211167</v>
      </c>
      <c r="E269" s="22"/>
    </row>
    <row r="270" spans="1:5" x14ac:dyDescent="0.3">
      <c r="A270" s="8" t="s">
        <v>16</v>
      </c>
      <c r="B270" s="16" t="s">
        <v>11</v>
      </c>
      <c r="C270" s="26" t="s">
        <v>119</v>
      </c>
      <c r="D270" s="26" t="s">
        <v>120</v>
      </c>
      <c r="E270" s="26" t="s">
        <v>14</v>
      </c>
    </row>
    <row r="271" spans="1:5" x14ac:dyDescent="0.3">
      <c r="A271" s="19"/>
      <c r="B271" s="20" t="s">
        <v>15</v>
      </c>
      <c r="C271" s="21">
        <v>-0.35109702057223935</v>
      </c>
      <c r="D271" s="21">
        <v>-9.0910378288848404E-2</v>
      </c>
      <c r="E271" s="22"/>
    </row>
    <row r="272" spans="1:5" x14ac:dyDescent="0.3">
      <c r="A272" s="8" t="s">
        <v>19</v>
      </c>
      <c r="B272" s="16" t="s">
        <v>11</v>
      </c>
      <c r="C272" s="26" t="s">
        <v>515</v>
      </c>
      <c r="D272" s="26" t="s">
        <v>831</v>
      </c>
      <c r="E272" s="26" t="s">
        <v>14</v>
      </c>
    </row>
    <row r="273" spans="1:5" x14ac:dyDescent="0.3">
      <c r="A273" s="19"/>
      <c r="B273" s="20" t="s">
        <v>15</v>
      </c>
      <c r="C273" s="21">
        <v>1.8342157775708356E-2</v>
      </c>
      <c r="D273" s="21">
        <v>2.4334694631785503E-2</v>
      </c>
      <c r="E273" s="22"/>
    </row>
    <row r="274" spans="1:5" x14ac:dyDescent="0.3">
      <c r="A274" s="8" t="s">
        <v>22</v>
      </c>
      <c r="B274" s="16" t="s">
        <v>11</v>
      </c>
      <c r="C274" s="26" t="s">
        <v>123</v>
      </c>
      <c r="D274" s="26" t="s">
        <v>718</v>
      </c>
      <c r="E274" s="26" t="s">
        <v>14</v>
      </c>
    </row>
    <row r="275" spans="1:5" x14ac:dyDescent="0.3">
      <c r="A275" s="19"/>
      <c r="B275" s="20" t="s">
        <v>15</v>
      </c>
      <c r="C275" s="21">
        <v>0.59567629485593065</v>
      </c>
      <c r="D275" s="21">
        <v>8.5337039472884735E-2</v>
      </c>
      <c r="E275" s="22"/>
    </row>
    <row r="276" spans="1:5" ht="35.4" customHeight="1" x14ac:dyDescent="0.3">
      <c r="A276" s="87" t="s">
        <v>25</v>
      </c>
      <c r="B276" s="87"/>
      <c r="C276" s="87"/>
      <c r="D276" s="87"/>
      <c r="E276" s="87"/>
    </row>
    <row r="277" spans="1:5" x14ac:dyDescent="0.3">
      <c r="A277" s="5" t="s">
        <v>26</v>
      </c>
    </row>
    <row r="278" spans="1:5" x14ac:dyDescent="0.3">
      <c r="A278" s="5" t="s">
        <v>85</v>
      </c>
    </row>
    <row r="279" spans="1:5" x14ac:dyDescent="0.3">
      <c r="A279" s="5" t="s">
        <v>579</v>
      </c>
    </row>
    <row r="280" spans="1:5" x14ac:dyDescent="0.3">
      <c r="A280" s="5" t="s">
        <v>720</v>
      </c>
    </row>
    <row r="281" spans="1:5" x14ac:dyDescent="0.3">
      <c r="A281" s="5" t="s">
        <v>30</v>
      </c>
      <c r="B281" s="50"/>
      <c r="C281" s="50"/>
      <c r="D281" s="50"/>
      <c r="E281" s="50"/>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43861</v>
      </c>
      <c r="C285" s="24">
        <v>45688</v>
      </c>
      <c r="D285" s="25">
        <v>0.20903824380715097</v>
      </c>
      <c r="E285" s="32">
        <v>5</v>
      </c>
    </row>
    <row r="286" spans="1:5" x14ac:dyDescent="0.3">
      <c r="A286" s="31" t="s">
        <v>37</v>
      </c>
      <c r="B286" s="24">
        <v>43830</v>
      </c>
      <c r="C286" s="24">
        <v>45657</v>
      </c>
      <c r="D286" s="25">
        <v>0.20878814328177067</v>
      </c>
      <c r="E286" s="32">
        <v>5</v>
      </c>
    </row>
    <row r="287" spans="1:5" x14ac:dyDescent="0.3">
      <c r="A287" s="39" t="s">
        <v>38</v>
      </c>
      <c r="B287" s="24">
        <v>43798</v>
      </c>
      <c r="C287" s="24">
        <v>45625</v>
      </c>
      <c r="D287" s="25">
        <v>0.20866428267937548</v>
      </c>
      <c r="E287" s="32">
        <v>5</v>
      </c>
    </row>
    <row r="288" spans="1:5" x14ac:dyDescent="0.3">
      <c r="A288" s="39" t="s">
        <v>39</v>
      </c>
      <c r="B288" s="24">
        <v>43769</v>
      </c>
      <c r="C288" s="24">
        <v>45596</v>
      </c>
      <c r="D288" s="25">
        <v>0.20823187611028537</v>
      </c>
      <c r="E288" s="32">
        <v>5</v>
      </c>
    </row>
    <row r="289" spans="1:5" x14ac:dyDescent="0.3">
      <c r="A289" s="39" t="s">
        <v>40</v>
      </c>
      <c r="B289" s="24">
        <v>43738</v>
      </c>
      <c r="C289" s="24">
        <v>45565</v>
      </c>
      <c r="D289" s="25">
        <v>0.20833634164841172</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808</v>
      </c>
      <c r="D297" s="18" t="s">
        <v>271</v>
      </c>
      <c r="E297" s="17" t="s">
        <v>14</v>
      </c>
    </row>
    <row r="298" spans="1:5" x14ac:dyDescent="0.3">
      <c r="A298" s="19"/>
      <c r="B298" s="20" t="s">
        <v>15</v>
      </c>
      <c r="C298" s="21">
        <v>-0.25010879143371101</v>
      </c>
      <c r="D298" s="21">
        <v>-3.1629589213477138E-2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121</v>
      </c>
      <c r="D301" s="17" t="s">
        <v>361</v>
      </c>
      <c r="E301" s="17" t="s">
        <v>14</v>
      </c>
    </row>
    <row r="302" spans="1:5" x14ac:dyDescent="0.3">
      <c r="A302" s="19"/>
      <c r="B302" s="20" t="s">
        <v>15</v>
      </c>
      <c r="C302" s="21">
        <v>1.2916342761466248E-2</v>
      </c>
      <c r="D302" s="21">
        <v>1.0864858884969797E-2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4.799999999999997" customHeight="1" x14ac:dyDescent="0.3">
      <c r="A305" s="87" t="s">
        <v>25</v>
      </c>
      <c r="B305" s="87"/>
      <c r="C305" s="87"/>
      <c r="D305" s="87"/>
      <c r="E305" s="87"/>
    </row>
    <row r="306" spans="1:5" x14ac:dyDescent="0.3">
      <c r="A306" s="5" t="s">
        <v>26</v>
      </c>
    </row>
    <row r="307" spans="1:5" x14ac:dyDescent="0.3">
      <c r="A307" s="5" t="s">
        <v>138</v>
      </c>
    </row>
    <row r="308" spans="1:5" x14ac:dyDescent="0.3">
      <c r="A308" s="5" t="s">
        <v>750</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43861</v>
      </c>
      <c r="C314" s="24">
        <v>45688</v>
      </c>
      <c r="D314" s="25">
        <v>2.6347006729064648E-2</v>
      </c>
      <c r="E314" s="32">
        <v>2</v>
      </c>
    </row>
    <row r="315" spans="1:5" x14ac:dyDescent="0.3">
      <c r="A315" s="31" t="s">
        <v>37</v>
      </c>
      <c r="B315" s="24">
        <v>43826</v>
      </c>
      <c r="C315" s="24">
        <v>45653</v>
      </c>
      <c r="D315" s="25">
        <v>2.6355728539900574E-2</v>
      </c>
      <c r="E315" s="32">
        <v>2</v>
      </c>
    </row>
    <row r="316" spans="1:5" x14ac:dyDescent="0.3">
      <c r="A316" s="23" t="s">
        <v>38</v>
      </c>
      <c r="B316" s="24">
        <v>43798</v>
      </c>
      <c r="C316" s="24">
        <v>45625</v>
      </c>
      <c r="D316" s="25">
        <v>2.6362440894810556E-2</v>
      </c>
      <c r="E316" s="32">
        <v>2</v>
      </c>
    </row>
    <row r="317" spans="1:5" x14ac:dyDescent="0.3">
      <c r="A317" s="23" t="s">
        <v>39</v>
      </c>
      <c r="B317" s="24">
        <v>43763</v>
      </c>
      <c r="C317" s="24">
        <v>45590</v>
      </c>
      <c r="D317" s="25">
        <v>2.6420986176817214E-2</v>
      </c>
      <c r="E317" s="32">
        <v>2</v>
      </c>
    </row>
    <row r="318" spans="1:5" x14ac:dyDescent="0.3">
      <c r="A318" s="23" t="s">
        <v>40</v>
      </c>
      <c r="B318" s="24">
        <v>43735</v>
      </c>
      <c r="C318" s="24">
        <v>45562</v>
      </c>
      <c r="D318" s="25">
        <v>2.6431722556456583E-2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26" t="s">
        <v>721</v>
      </c>
      <c r="D326" s="27" t="s">
        <v>811</v>
      </c>
      <c r="E326" s="26" t="s">
        <v>14</v>
      </c>
    </row>
    <row r="327" spans="1:5" x14ac:dyDescent="0.3">
      <c r="A327" s="19"/>
      <c r="B327" s="20" t="s">
        <v>15</v>
      </c>
      <c r="C327" s="21">
        <v>-0.5112772618124487</v>
      </c>
      <c r="D327" s="21">
        <v>-0.17502546213031411</v>
      </c>
      <c r="E327" s="22"/>
    </row>
    <row r="328" spans="1:5" x14ac:dyDescent="0.3">
      <c r="A328" s="8" t="s">
        <v>16</v>
      </c>
      <c r="B328" s="16" t="s">
        <v>11</v>
      </c>
      <c r="C328" s="26" t="s">
        <v>144</v>
      </c>
      <c r="D328" s="26" t="s">
        <v>432</v>
      </c>
      <c r="E328" s="26" t="s">
        <v>14</v>
      </c>
    </row>
    <row r="329" spans="1:5" x14ac:dyDescent="0.3">
      <c r="A329" s="19"/>
      <c r="B329" s="20" t="s">
        <v>15</v>
      </c>
      <c r="C329" s="21">
        <v>-0.19285172253831806</v>
      </c>
      <c r="D329" s="21">
        <v>-1.0848454602085944E-4</v>
      </c>
      <c r="E329" s="22"/>
    </row>
    <row r="330" spans="1:5" x14ac:dyDescent="0.3">
      <c r="A330" s="8" t="s">
        <v>19</v>
      </c>
      <c r="B330" s="16" t="s">
        <v>11</v>
      </c>
      <c r="C330" s="26" t="s">
        <v>257</v>
      </c>
      <c r="D330" s="26" t="s">
        <v>359</v>
      </c>
      <c r="E330" s="26" t="s">
        <v>14</v>
      </c>
    </row>
    <row r="331" spans="1:5" x14ac:dyDescent="0.3">
      <c r="A331" s="19"/>
      <c r="B331" s="20" t="s">
        <v>15</v>
      </c>
      <c r="C331" s="21">
        <v>7.2754585152838391E-2</v>
      </c>
      <c r="D331" s="21">
        <v>9.3761468439458762E-2</v>
      </c>
      <c r="E331" s="22"/>
    </row>
    <row r="332" spans="1:5" x14ac:dyDescent="0.3">
      <c r="A332" s="8" t="s">
        <v>22</v>
      </c>
      <c r="B332" s="16" t="s">
        <v>11</v>
      </c>
      <c r="C332" s="26" t="s">
        <v>148</v>
      </c>
      <c r="D332" s="26" t="s">
        <v>149</v>
      </c>
      <c r="E332" s="26" t="s">
        <v>14</v>
      </c>
    </row>
    <row r="333" spans="1:5" x14ac:dyDescent="0.3">
      <c r="A333" s="19"/>
      <c r="B333" s="20" t="s">
        <v>15</v>
      </c>
      <c r="C333" s="21">
        <v>0.53675078348145733</v>
      </c>
      <c r="D333" s="21">
        <v>0.14482330262176579</v>
      </c>
      <c r="E333" s="22"/>
    </row>
    <row r="334" spans="1:5" ht="34.200000000000003" customHeight="1" x14ac:dyDescent="0.3">
      <c r="A334" s="87" t="s">
        <v>25</v>
      </c>
      <c r="B334" s="87"/>
      <c r="C334" s="87"/>
      <c r="D334" s="87"/>
      <c r="E334" s="87"/>
    </row>
    <row r="335" spans="1:5" x14ac:dyDescent="0.3">
      <c r="A335" s="5" t="s">
        <v>26</v>
      </c>
    </row>
    <row r="336" spans="1:5" x14ac:dyDescent="0.3">
      <c r="A336" s="5" t="s">
        <v>85</v>
      </c>
    </row>
    <row r="337" spans="1:5" x14ac:dyDescent="0.3">
      <c r="A337" s="5" t="s">
        <v>832</v>
      </c>
    </row>
    <row r="338" spans="1:5" x14ac:dyDescent="0.3">
      <c r="A338" s="5" t="s">
        <v>150</v>
      </c>
    </row>
    <row r="339" spans="1:5" x14ac:dyDescent="0.3">
      <c r="A339" s="5" t="s">
        <v>30</v>
      </c>
      <c r="B339" s="50"/>
      <c r="C339" s="50"/>
      <c r="D339" s="50"/>
      <c r="E339" s="50"/>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45688</v>
      </c>
      <c r="D343" s="25">
        <v>0.1577588320212977</v>
      </c>
      <c r="E343" s="32">
        <v>4</v>
      </c>
    </row>
    <row r="344" spans="1:5" x14ac:dyDescent="0.3">
      <c r="A344" s="31" t="s">
        <v>37</v>
      </c>
      <c r="B344" s="24">
        <v>43910</v>
      </c>
      <c r="C344" s="24">
        <v>45657</v>
      </c>
      <c r="D344" s="25">
        <v>0.15836988777266739</v>
      </c>
      <c r="E344" s="32">
        <v>4</v>
      </c>
    </row>
    <row r="345" spans="1:5" x14ac:dyDescent="0.3">
      <c r="A345" s="39" t="s">
        <v>38</v>
      </c>
      <c r="B345" s="24">
        <v>43910</v>
      </c>
      <c r="C345" s="24">
        <v>45625</v>
      </c>
      <c r="D345" s="25">
        <v>0.15907224624084965</v>
      </c>
      <c r="E345" s="32">
        <v>4</v>
      </c>
    </row>
    <row r="346" spans="1:5" x14ac:dyDescent="0.3">
      <c r="A346" s="39" t="s">
        <v>39</v>
      </c>
      <c r="B346" s="24">
        <v>43910</v>
      </c>
      <c r="C346" s="24">
        <v>45596</v>
      </c>
      <c r="D346" s="25">
        <v>0.15974005839972594</v>
      </c>
      <c r="E346" s="32">
        <v>4</v>
      </c>
    </row>
    <row r="347" spans="1:5" x14ac:dyDescent="0.3">
      <c r="A347" s="39" t="s">
        <v>40</v>
      </c>
      <c r="B347" s="24">
        <v>43910</v>
      </c>
      <c r="C347" s="24">
        <v>45565</v>
      </c>
      <c r="D347" s="25">
        <v>0.16036759165524209</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26" t="s">
        <v>784</v>
      </c>
      <c r="D355" s="27" t="s">
        <v>833</v>
      </c>
      <c r="E355" s="26" t="s">
        <v>14</v>
      </c>
    </row>
    <row r="356" spans="1:5" x14ac:dyDescent="0.3">
      <c r="A356" s="19"/>
      <c r="B356" s="20" t="s">
        <v>15</v>
      </c>
      <c r="C356" s="21">
        <v>-0.61857795893062451</v>
      </c>
      <c r="D356" s="21">
        <v>-8.6761391227019202E-2</v>
      </c>
      <c r="E356" s="22"/>
    </row>
    <row r="357" spans="1:5" x14ac:dyDescent="0.3">
      <c r="A357" s="8" t="s">
        <v>16</v>
      </c>
      <c r="B357" s="16" t="s">
        <v>11</v>
      </c>
      <c r="C357" s="26" t="s">
        <v>306</v>
      </c>
      <c r="D357" s="26" t="s">
        <v>813</v>
      </c>
      <c r="E357" s="26" t="s">
        <v>14</v>
      </c>
    </row>
    <row r="358" spans="1:5" x14ac:dyDescent="0.3">
      <c r="A358" s="19"/>
      <c r="B358" s="20" t="s">
        <v>15</v>
      </c>
      <c r="C358" s="21">
        <v>-0.13751069158395424</v>
      </c>
      <c r="D358" s="21">
        <v>-4.5282594729331938E-2</v>
      </c>
      <c r="E358" s="22"/>
    </row>
    <row r="359" spans="1:5" x14ac:dyDescent="0.3">
      <c r="A359" s="8" t="s">
        <v>19</v>
      </c>
      <c r="B359" s="16" t="s">
        <v>11</v>
      </c>
      <c r="C359" s="26" t="s">
        <v>272</v>
      </c>
      <c r="D359" s="26" t="s">
        <v>429</v>
      </c>
      <c r="E359" s="26" t="s">
        <v>14</v>
      </c>
    </row>
    <row r="360" spans="1:5" x14ac:dyDescent="0.3">
      <c r="A360" s="19"/>
      <c r="B360" s="20" t="s">
        <v>15</v>
      </c>
      <c r="C360" s="21">
        <v>6.3138479001136893E-3</v>
      </c>
      <c r="D360" s="21">
        <v>1.5147350347344046E-2</v>
      </c>
      <c r="E360" s="22"/>
    </row>
    <row r="361" spans="1:5" x14ac:dyDescent="0.3">
      <c r="A361" s="8" t="s">
        <v>22</v>
      </c>
      <c r="B361" s="16" t="s">
        <v>11</v>
      </c>
      <c r="C361" s="26" t="s">
        <v>814</v>
      </c>
      <c r="D361" s="26" t="s">
        <v>815</v>
      </c>
      <c r="E361" s="26" t="s">
        <v>14</v>
      </c>
    </row>
    <row r="362" spans="1:5" x14ac:dyDescent="0.3">
      <c r="A362" s="19"/>
      <c r="B362" s="20" t="s">
        <v>15</v>
      </c>
      <c r="C362" s="21">
        <v>0.26482549014012124</v>
      </c>
      <c r="D362" s="21">
        <v>6.0428289262478119E-2</v>
      </c>
      <c r="E362" s="22"/>
    </row>
    <row r="363" spans="1:5" ht="36.6" customHeight="1" x14ac:dyDescent="0.3">
      <c r="A363" s="87" t="s">
        <v>25</v>
      </c>
      <c r="B363" s="87"/>
      <c r="C363" s="87"/>
      <c r="D363" s="87"/>
      <c r="E363" s="87"/>
    </row>
    <row r="364" spans="1:5" x14ac:dyDescent="0.3">
      <c r="A364" s="5" t="s">
        <v>26</v>
      </c>
    </row>
    <row r="365" spans="1:5" x14ac:dyDescent="0.3">
      <c r="A365" s="5" t="s">
        <v>49</v>
      </c>
    </row>
    <row r="366" spans="1:5" x14ac:dyDescent="0.3">
      <c r="A366" s="5" t="s">
        <v>326</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43861</v>
      </c>
      <c r="C372" s="24">
        <v>45688</v>
      </c>
      <c r="D372" s="25">
        <v>8.0998842578522731E-2</v>
      </c>
      <c r="E372" s="32">
        <v>3</v>
      </c>
    </row>
    <row r="373" spans="1:5" x14ac:dyDescent="0.3">
      <c r="A373" s="31" t="s">
        <v>37</v>
      </c>
      <c r="B373" s="24">
        <v>43826</v>
      </c>
      <c r="C373" s="24">
        <v>45653</v>
      </c>
      <c r="D373" s="25">
        <v>8.1105212690537581E-2</v>
      </c>
      <c r="E373" s="32">
        <v>3</v>
      </c>
    </row>
    <row r="374" spans="1:5" x14ac:dyDescent="0.3">
      <c r="A374" s="39" t="s">
        <v>38</v>
      </c>
      <c r="B374" s="24">
        <v>43798</v>
      </c>
      <c r="C374" s="24">
        <v>45625</v>
      </c>
      <c r="D374" s="25">
        <v>8.129665236863616E-2</v>
      </c>
      <c r="E374" s="32">
        <v>3</v>
      </c>
    </row>
    <row r="375" spans="1:5" x14ac:dyDescent="0.3">
      <c r="A375" s="39" t="s">
        <v>39</v>
      </c>
      <c r="B375" s="24">
        <v>43763</v>
      </c>
      <c r="C375" s="24">
        <v>45590</v>
      </c>
      <c r="D375" s="25">
        <v>8.1432830477250542E-2</v>
      </c>
      <c r="E375" s="32">
        <v>3</v>
      </c>
    </row>
    <row r="376" spans="1:5" x14ac:dyDescent="0.3">
      <c r="A376" s="39" t="s">
        <v>40</v>
      </c>
      <c r="B376" s="24">
        <v>43735</v>
      </c>
      <c r="C376" s="24">
        <v>45562</v>
      </c>
      <c r="D376" s="25">
        <v>8.1624863339986697E-2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666</v>
      </c>
      <c r="D384" s="18" t="s">
        <v>834</v>
      </c>
      <c r="E384" s="17" t="s">
        <v>14</v>
      </c>
    </row>
    <row r="385" spans="1:5" x14ac:dyDescent="0.3">
      <c r="A385" s="19"/>
      <c r="B385" s="20" t="s">
        <v>15</v>
      </c>
      <c r="C385" s="21">
        <v>-0.76508311344341773</v>
      </c>
      <c r="D385" s="21">
        <v>-0.17999248978414606</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355</v>
      </c>
      <c r="D388" s="17" t="s">
        <v>257</v>
      </c>
      <c r="E388" s="17" t="s">
        <v>14</v>
      </c>
    </row>
    <row r="389" spans="1:5" x14ac:dyDescent="0.3">
      <c r="A389" s="19"/>
      <c r="B389" s="20" t="s">
        <v>15</v>
      </c>
      <c r="C389" s="21">
        <v>-3.193799203030645E-4</v>
      </c>
      <c r="D389" s="21">
        <v>2.3754232492016136E-2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3" customHeight="1" x14ac:dyDescent="0.3">
      <c r="A392" s="87" t="s">
        <v>25</v>
      </c>
      <c r="B392" s="87"/>
      <c r="C392" s="87"/>
      <c r="D392" s="87"/>
      <c r="E392" s="87"/>
    </row>
    <row r="393" spans="1:5" x14ac:dyDescent="0.3">
      <c r="A393" s="5" t="s">
        <v>26</v>
      </c>
    </row>
    <row r="394" spans="1:5" x14ac:dyDescent="0.3">
      <c r="A394" s="5" t="s">
        <v>49</v>
      </c>
    </row>
    <row r="395" spans="1:5" x14ac:dyDescent="0.3">
      <c r="A395" s="5" t="s">
        <v>734</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43858</v>
      </c>
      <c r="C401" s="24">
        <v>45685</v>
      </c>
      <c r="D401" s="25">
        <v>0.14777829398423548</v>
      </c>
      <c r="E401" s="32">
        <v>4</v>
      </c>
    </row>
    <row r="402" spans="1:5" x14ac:dyDescent="0.3">
      <c r="A402" s="31" t="s">
        <v>37</v>
      </c>
      <c r="B402" s="24">
        <v>43830</v>
      </c>
      <c r="C402" s="24">
        <v>45657</v>
      </c>
      <c r="D402" s="25">
        <v>0.14756528763172247</v>
      </c>
      <c r="E402" s="32">
        <v>4</v>
      </c>
    </row>
    <row r="403" spans="1:5" x14ac:dyDescent="0.3">
      <c r="A403" s="23" t="s">
        <v>38</v>
      </c>
      <c r="B403" s="24">
        <v>43795</v>
      </c>
      <c r="C403" s="24">
        <v>45622</v>
      </c>
      <c r="D403" s="25">
        <v>0.14760534195004685</v>
      </c>
      <c r="E403" s="32">
        <v>4</v>
      </c>
    </row>
    <row r="404" spans="1:5" x14ac:dyDescent="0.3">
      <c r="A404" s="23" t="s">
        <v>39</v>
      </c>
      <c r="B404" s="24">
        <v>43767</v>
      </c>
      <c r="C404" s="24">
        <v>45594</v>
      </c>
      <c r="D404" s="25">
        <v>0.14743828105487822</v>
      </c>
      <c r="E404" s="32">
        <v>4</v>
      </c>
    </row>
    <row r="405" spans="1:5" x14ac:dyDescent="0.3">
      <c r="A405" s="23" t="s">
        <v>40</v>
      </c>
      <c r="B405" s="24">
        <v>43732</v>
      </c>
      <c r="C405" s="24">
        <v>45559</v>
      </c>
      <c r="D405" s="25">
        <v>0.14818556888188852</v>
      </c>
      <c r="E405" s="32">
        <v>4</v>
      </c>
    </row>
    <row r="407" spans="1:5" x14ac:dyDescent="0.3">
      <c r="A407" s="92" t="s">
        <v>835</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789</v>
      </c>
      <c r="D413" s="18" t="s">
        <v>795</v>
      </c>
      <c r="E413" s="17" t="s">
        <v>14</v>
      </c>
    </row>
    <row r="414" spans="1:5" x14ac:dyDescent="0.3">
      <c r="A414" s="19"/>
      <c r="B414" s="20" t="s">
        <v>15</v>
      </c>
      <c r="C414" s="21">
        <v>-0.71750334168826568</v>
      </c>
      <c r="D414" s="21">
        <v>-0.15819849715655032</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415</v>
      </c>
      <c r="D417" s="17" t="s">
        <v>378</v>
      </c>
      <c r="E417" s="17" t="s">
        <v>14</v>
      </c>
    </row>
    <row r="418" spans="1:5" x14ac:dyDescent="0.3">
      <c r="A418" s="19"/>
      <c r="B418" s="20" t="s">
        <v>15</v>
      </c>
      <c r="C418" s="21">
        <v>-4.9309110445060478E-2</v>
      </c>
      <c r="D418" s="21">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5.4" customHeight="1" x14ac:dyDescent="0.3">
      <c r="A421" s="87" t="s">
        <v>25</v>
      </c>
      <c r="B421" s="87"/>
      <c r="C421" s="87"/>
      <c r="D421" s="87"/>
      <c r="E421" s="87"/>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43858</v>
      </c>
      <c r="C430" s="24">
        <v>45688</v>
      </c>
      <c r="D430" s="25">
        <v>0.11004453122956424</v>
      </c>
      <c r="E430" s="32">
        <v>3</v>
      </c>
    </row>
    <row r="431" spans="1:5" x14ac:dyDescent="0.3">
      <c r="A431" s="31" t="s">
        <v>37</v>
      </c>
      <c r="B431" s="24">
        <v>43830</v>
      </c>
      <c r="C431" s="24">
        <v>45657</v>
      </c>
      <c r="D431" s="25">
        <v>0.10985281108823346</v>
      </c>
      <c r="E431" s="32">
        <v>3</v>
      </c>
    </row>
    <row r="432" spans="1:5" x14ac:dyDescent="0.3">
      <c r="A432" s="23" t="s">
        <v>38</v>
      </c>
      <c r="B432" s="24">
        <v>43795</v>
      </c>
      <c r="C432" s="24">
        <v>45622</v>
      </c>
      <c r="D432" s="25">
        <v>0.10995565355889865</v>
      </c>
      <c r="E432" s="32">
        <v>3</v>
      </c>
    </row>
    <row r="433" spans="1:5" x14ac:dyDescent="0.3">
      <c r="A433" s="23" t="s">
        <v>39</v>
      </c>
      <c r="B433" s="24">
        <v>43767</v>
      </c>
      <c r="C433" s="24">
        <v>45594</v>
      </c>
      <c r="D433" s="25">
        <v>0.10997486737628936</v>
      </c>
      <c r="E433" s="32">
        <v>3</v>
      </c>
    </row>
    <row r="434" spans="1:5" x14ac:dyDescent="0.3">
      <c r="A434" s="23" t="s">
        <v>40</v>
      </c>
      <c r="B434" s="24">
        <v>43732</v>
      </c>
      <c r="C434" s="24">
        <v>45559</v>
      </c>
      <c r="D434" s="25">
        <v>0.11088692615538503</v>
      </c>
      <c r="E434" s="32">
        <v>3</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704</v>
      </c>
      <c r="D442" s="27" t="s">
        <v>836</v>
      </c>
      <c r="E442" s="26" t="s">
        <v>14</v>
      </c>
    </row>
    <row r="443" spans="1:5" x14ac:dyDescent="0.3">
      <c r="A443" s="19"/>
      <c r="B443" s="20" t="s">
        <v>15</v>
      </c>
      <c r="C443" s="21">
        <v>-0.74764585702346542</v>
      </c>
      <c r="D443" s="21">
        <v>-0.17159475169550986</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134</v>
      </c>
      <c r="D446" s="26" t="s">
        <v>714</v>
      </c>
      <c r="E446" s="26" t="s">
        <v>14</v>
      </c>
    </row>
    <row r="447" spans="1:5" x14ac:dyDescent="0.3">
      <c r="A447" s="19"/>
      <c r="B447" s="20" t="s">
        <v>15</v>
      </c>
      <c r="C447" s="21">
        <v>2.1775534536203622E-3</v>
      </c>
      <c r="D447" s="21">
        <v>2.6883453380344369E-2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200000000000003" customHeight="1" x14ac:dyDescent="0.3">
      <c r="A450" s="87" t="s">
        <v>25</v>
      </c>
      <c r="B450" s="87"/>
      <c r="C450" s="87"/>
      <c r="D450" s="87"/>
      <c r="E450" s="87"/>
    </row>
    <row r="451" spans="1:5" x14ac:dyDescent="0.3">
      <c r="A451" s="5" t="s">
        <v>26</v>
      </c>
    </row>
    <row r="452" spans="1:5" x14ac:dyDescent="0.3">
      <c r="A452" s="5" t="s">
        <v>49</v>
      </c>
    </row>
    <row r="453" spans="1:5" x14ac:dyDescent="0.3">
      <c r="A453" s="5" t="s">
        <v>72</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43858</v>
      </c>
      <c r="C459" s="24">
        <v>45685</v>
      </c>
      <c r="D459" s="25">
        <v>0.14061820393167446</v>
      </c>
      <c r="E459" s="32">
        <v>4</v>
      </c>
    </row>
    <row r="460" spans="1:5" x14ac:dyDescent="0.3">
      <c r="A460" s="31" t="s">
        <v>37</v>
      </c>
      <c r="B460" s="24">
        <v>43830</v>
      </c>
      <c r="C460" s="24">
        <v>45657</v>
      </c>
      <c r="D460" s="25">
        <v>0.14041194339995974</v>
      </c>
      <c r="E460" s="32">
        <v>4</v>
      </c>
    </row>
    <row r="461" spans="1:5" x14ac:dyDescent="0.3">
      <c r="A461" s="39" t="s">
        <v>38</v>
      </c>
      <c r="B461" s="24">
        <v>43795</v>
      </c>
      <c r="C461" s="24">
        <v>45622</v>
      </c>
      <c r="D461" s="25">
        <v>0.14048321636576552</v>
      </c>
      <c r="E461" s="32">
        <v>4</v>
      </c>
    </row>
    <row r="462" spans="1:5" x14ac:dyDescent="0.3">
      <c r="A462" s="39" t="s">
        <v>39</v>
      </c>
      <c r="B462" s="24">
        <v>43767</v>
      </c>
      <c r="C462" s="24">
        <v>45594</v>
      </c>
      <c r="D462" s="25">
        <v>0.1403308472097638</v>
      </c>
      <c r="E462" s="32">
        <v>4</v>
      </c>
    </row>
    <row r="463" spans="1:5" x14ac:dyDescent="0.3">
      <c r="A463" s="39" t="s">
        <v>40</v>
      </c>
      <c r="B463" s="24">
        <v>43732</v>
      </c>
      <c r="C463" s="24">
        <v>45559</v>
      </c>
      <c r="D463" s="25">
        <v>0.14108426545568822</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26" t="s">
        <v>722</v>
      </c>
      <c r="D471" s="27" t="s">
        <v>97</v>
      </c>
      <c r="E471" s="26" t="s">
        <v>14</v>
      </c>
    </row>
    <row r="472" spans="1:5" x14ac:dyDescent="0.3">
      <c r="A472" s="19"/>
      <c r="B472" s="20" t="s">
        <v>15</v>
      </c>
      <c r="C472" s="21">
        <v>-0.51439103465543601</v>
      </c>
      <c r="D472" s="21">
        <v>-0.13740603755544689</v>
      </c>
      <c r="E472" s="22"/>
    </row>
    <row r="473" spans="1:5" x14ac:dyDescent="0.3">
      <c r="A473" s="8" t="s">
        <v>16</v>
      </c>
      <c r="B473" s="16" t="s">
        <v>11</v>
      </c>
      <c r="C473" s="26" t="s">
        <v>145</v>
      </c>
      <c r="D473" s="26" t="s">
        <v>183</v>
      </c>
      <c r="E473" s="26" t="s">
        <v>14</v>
      </c>
    </row>
    <row r="474" spans="1:5" x14ac:dyDescent="0.3">
      <c r="A474" s="19"/>
      <c r="B474" s="20" t="s">
        <v>15</v>
      </c>
      <c r="C474" s="21">
        <v>-0.18910846568725681</v>
      </c>
      <c r="D474" s="21">
        <v>-0.12340681636825479</v>
      </c>
      <c r="E474" s="22"/>
    </row>
    <row r="475" spans="1:5" x14ac:dyDescent="0.3">
      <c r="A475" s="8" t="s">
        <v>19</v>
      </c>
      <c r="B475" s="16" t="s">
        <v>11</v>
      </c>
      <c r="C475" s="26" t="s">
        <v>467</v>
      </c>
      <c r="D475" s="26" t="s">
        <v>437</v>
      </c>
      <c r="E475" s="26" t="s">
        <v>14</v>
      </c>
    </row>
    <row r="476" spans="1:5" x14ac:dyDescent="0.3">
      <c r="A476" s="19"/>
      <c r="B476" s="20" t="s">
        <v>15</v>
      </c>
      <c r="C476" s="21">
        <v>-6.9963279913071941E-2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87" t="s">
        <v>25</v>
      </c>
      <c r="B479" s="87"/>
      <c r="C479" s="87"/>
      <c r="D479" s="87"/>
      <c r="E479" s="87"/>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c r="B484" s="50"/>
      <c r="C484" s="50"/>
      <c r="D484" s="50"/>
      <c r="E484" s="50"/>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43844</v>
      </c>
      <c r="C488" s="24">
        <v>45678</v>
      </c>
      <c r="D488" s="25">
        <v>7.8110933287626708E-2</v>
      </c>
      <c r="E488" s="32">
        <v>3</v>
      </c>
    </row>
    <row r="489" spans="1:5" x14ac:dyDescent="0.3">
      <c r="A489" s="31" t="s">
        <v>37</v>
      </c>
      <c r="B489" s="24">
        <v>43816</v>
      </c>
      <c r="C489" s="24">
        <v>45650</v>
      </c>
      <c r="D489" s="25">
        <v>7.8097903126641832E-2</v>
      </c>
      <c r="E489" s="32">
        <v>3</v>
      </c>
    </row>
    <row r="490" spans="1:5" x14ac:dyDescent="0.3">
      <c r="A490" s="39" t="s">
        <v>38</v>
      </c>
      <c r="B490" s="24">
        <v>43788</v>
      </c>
      <c r="C490" s="24">
        <v>45622</v>
      </c>
      <c r="D490" s="25">
        <v>7.8309612005525095E-2</v>
      </c>
      <c r="E490" s="32">
        <v>3</v>
      </c>
    </row>
    <row r="491" spans="1:5" x14ac:dyDescent="0.3">
      <c r="A491" s="39" t="s">
        <v>39</v>
      </c>
      <c r="B491" s="24">
        <v>43760</v>
      </c>
      <c r="C491" s="24">
        <v>45594</v>
      </c>
      <c r="D491" s="25">
        <v>7.8379201877569929E-2</v>
      </c>
      <c r="E491" s="32">
        <v>3</v>
      </c>
    </row>
    <row r="492" spans="1:5" x14ac:dyDescent="0.3">
      <c r="A492" s="39" t="s">
        <v>40</v>
      </c>
      <c r="B492" s="24">
        <v>43718</v>
      </c>
      <c r="C492" s="24">
        <v>45552</v>
      </c>
      <c r="D492" s="25">
        <v>7.8630967916358263E-2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838</v>
      </c>
      <c r="E500" s="26" t="s">
        <v>14</v>
      </c>
    </row>
    <row r="501" spans="1:5" x14ac:dyDescent="0.3">
      <c r="A501" s="19"/>
      <c r="B501" s="20" t="s">
        <v>15</v>
      </c>
      <c r="C501" s="21">
        <v>-0.67602722859635089</v>
      </c>
      <c r="D501" s="21">
        <v>-9.4499736690849434E-2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-7.473868510790127E-2</v>
      </c>
      <c r="D505" s="21">
        <v>-9.3930003488265079E-3</v>
      </c>
      <c r="E505" s="22"/>
    </row>
    <row r="506" spans="1:5" x14ac:dyDescent="0.3">
      <c r="A506" s="8" t="s">
        <v>22</v>
      </c>
      <c r="B506" s="16" t="s">
        <v>11</v>
      </c>
      <c r="C506" s="26" t="s">
        <v>196</v>
      </c>
      <c r="D506" s="26" t="s">
        <v>646</v>
      </c>
      <c r="E506" s="26" t="s">
        <v>14</v>
      </c>
    </row>
    <row r="507" spans="1:5" x14ac:dyDescent="0.3">
      <c r="A507" s="19"/>
      <c r="B507" s="20" t="s">
        <v>15</v>
      </c>
      <c r="C507" s="21">
        <v>0.13851284703993083</v>
      </c>
      <c r="D507" s="21">
        <v>2.0811919717387939E-2</v>
      </c>
      <c r="E507" s="22"/>
    </row>
    <row r="508" spans="1:5" ht="33"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150</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43851</v>
      </c>
      <c r="C517" s="24">
        <v>45685</v>
      </c>
      <c r="D517" s="25">
        <v>0.1023545936728421</v>
      </c>
      <c r="E517" s="32">
        <v>3</v>
      </c>
    </row>
    <row r="518" spans="1:5" x14ac:dyDescent="0.3">
      <c r="A518" s="31" t="s">
        <v>37</v>
      </c>
      <c r="B518" s="24">
        <v>43823</v>
      </c>
      <c r="C518" s="24">
        <v>45657</v>
      </c>
      <c r="D518" s="25">
        <v>0.10235381900035065</v>
      </c>
      <c r="E518" s="32">
        <v>3</v>
      </c>
    </row>
    <row r="519" spans="1:5" x14ac:dyDescent="0.3">
      <c r="A519" s="39" t="s">
        <v>38</v>
      </c>
      <c r="B519" s="24">
        <v>43781</v>
      </c>
      <c r="C519" s="24">
        <v>45615</v>
      </c>
      <c r="D519" s="25">
        <v>0.10241749051706749</v>
      </c>
      <c r="E519" s="32">
        <v>3</v>
      </c>
    </row>
    <row r="520" spans="1:5" x14ac:dyDescent="0.3">
      <c r="A520" s="39" t="s">
        <v>39</v>
      </c>
      <c r="B520" s="24">
        <v>43753</v>
      </c>
      <c r="C520" s="24">
        <v>45587</v>
      </c>
      <c r="D520" s="25">
        <v>0.10248695256481165</v>
      </c>
      <c r="E520" s="32">
        <v>3</v>
      </c>
    </row>
    <row r="521" spans="1:5" x14ac:dyDescent="0.3">
      <c r="A521" s="39" t="s">
        <v>40</v>
      </c>
      <c r="B521" s="24">
        <v>43725</v>
      </c>
      <c r="C521" s="24">
        <v>45559</v>
      </c>
      <c r="D521" s="25">
        <v>0.1024820042007915</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284</v>
      </c>
      <c r="D529" s="18" t="s">
        <v>166</v>
      </c>
      <c r="E529" s="17" t="s">
        <v>14</v>
      </c>
    </row>
    <row r="530" spans="1:5" x14ac:dyDescent="0.3">
      <c r="A530" s="19"/>
      <c r="B530" s="20" t="s">
        <v>15</v>
      </c>
      <c r="C530" s="21">
        <v>-0.6956373323809415</v>
      </c>
      <c r="D530" s="21">
        <v>-0.1516330907197877</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378</v>
      </c>
      <c r="D533" s="17" t="s">
        <v>473</v>
      </c>
      <c r="E533" s="17" t="s">
        <v>14</v>
      </c>
    </row>
    <row r="534" spans="1:5" x14ac:dyDescent="0.3">
      <c r="A534" s="19"/>
      <c r="B534" s="20" t="s">
        <v>15</v>
      </c>
      <c r="C534" s="21">
        <v>-2.7284852514310787E-2</v>
      </c>
      <c r="D534" s="21">
        <v>3.3251533451346127E-3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4.799999999999997" customHeight="1" x14ac:dyDescent="0.3">
      <c r="A537" s="87" t="s">
        <v>25</v>
      </c>
      <c r="B537" s="87"/>
      <c r="C537" s="87"/>
      <c r="D537" s="87"/>
      <c r="E537" s="87"/>
    </row>
    <row r="538" spans="1:5" x14ac:dyDescent="0.3">
      <c r="A538" s="5" t="s">
        <v>26</v>
      </c>
    </row>
    <row r="539" spans="1:5" x14ac:dyDescent="0.3">
      <c r="A539" s="5" t="s">
        <v>138</v>
      </c>
    </row>
    <row r="540" spans="1:5" x14ac:dyDescent="0.3">
      <c r="A540" s="5" t="s">
        <v>441</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43858</v>
      </c>
      <c r="C546" s="24">
        <v>45685</v>
      </c>
      <c r="D546" s="25">
        <v>9.7767988761896518E-2</v>
      </c>
      <c r="E546" s="32">
        <v>3</v>
      </c>
    </row>
    <row r="547" spans="1:5" x14ac:dyDescent="0.3">
      <c r="A547" s="31" t="s">
        <v>37</v>
      </c>
      <c r="B547" s="24">
        <v>43830</v>
      </c>
      <c r="C547" s="24">
        <v>45657</v>
      </c>
      <c r="D547" s="25">
        <v>9.7767568222410312E-2</v>
      </c>
      <c r="E547" s="32">
        <v>3</v>
      </c>
    </row>
    <row r="548" spans="1:5" x14ac:dyDescent="0.3">
      <c r="A548" s="23" t="s">
        <v>38</v>
      </c>
      <c r="B548" s="24">
        <v>43795</v>
      </c>
      <c r="C548" s="24">
        <v>45622</v>
      </c>
      <c r="D548" s="25">
        <v>9.7855049744681427E-2</v>
      </c>
      <c r="E548" s="32">
        <v>3</v>
      </c>
    </row>
    <row r="549" spans="1:5" x14ac:dyDescent="0.3">
      <c r="A549" s="23" t="s">
        <v>39</v>
      </c>
      <c r="B549" s="24">
        <v>43767</v>
      </c>
      <c r="C549" s="24">
        <v>45594</v>
      </c>
      <c r="D549" s="25">
        <v>9.7880256498745391E-2</v>
      </c>
      <c r="E549" s="32">
        <v>3</v>
      </c>
    </row>
    <row r="550" spans="1:5" x14ac:dyDescent="0.3">
      <c r="A550" s="23" t="s">
        <v>40</v>
      </c>
      <c r="B550" s="24">
        <v>43732</v>
      </c>
      <c r="C550" s="24">
        <v>45559</v>
      </c>
      <c r="D550" s="25">
        <v>9.8237379088401189E-2</v>
      </c>
      <c r="E550" s="32">
        <v>3</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836</v>
      </c>
      <c r="D558" s="18" t="s">
        <v>840</v>
      </c>
      <c r="E558" s="17" t="s">
        <v>14</v>
      </c>
    </row>
    <row r="559" spans="1:5" x14ac:dyDescent="0.3">
      <c r="A559" s="19"/>
      <c r="B559" s="20" t="s">
        <v>15</v>
      </c>
      <c r="C559" s="21">
        <v>-0.43208501229293128</v>
      </c>
      <c r="D559" s="21">
        <v>-0.18067492266267404</v>
      </c>
      <c r="E559" s="22"/>
    </row>
    <row r="560" spans="1:5" x14ac:dyDescent="0.3">
      <c r="A560" s="8" t="s">
        <v>16</v>
      </c>
      <c r="B560" s="16" t="s">
        <v>11</v>
      </c>
      <c r="C560" s="17" t="s">
        <v>841</v>
      </c>
      <c r="D560" s="17" t="s">
        <v>842</v>
      </c>
      <c r="E560" s="17" t="s">
        <v>14</v>
      </c>
    </row>
    <row r="561" spans="1:5" x14ac:dyDescent="0.3">
      <c r="A561" s="19"/>
      <c r="B561" s="20" t="s">
        <v>15</v>
      </c>
      <c r="C561" s="21">
        <v>-0.19208130964631087</v>
      </c>
      <c r="D561" s="21">
        <v>-4.9454902239860599E-2</v>
      </c>
      <c r="E561" s="22"/>
    </row>
    <row r="562" spans="1:5" x14ac:dyDescent="0.3">
      <c r="A562" s="8" t="s">
        <v>19</v>
      </c>
      <c r="B562" s="16" t="s">
        <v>11</v>
      </c>
      <c r="C562" s="17" t="s">
        <v>370</v>
      </c>
      <c r="D562" s="17" t="s">
        <v>831</v>
      </c>
      <c r="E562" s="17" t="s">
        <v>14</v>
      </c>
    </row>
    <row r="563" spans="1:5" x14ac:dyDescent="0.3">
      <c r="A563" s="19"/>
      <c r="B563" s="20" t="s">
        <v>15</v>
      </c>
      <c r="C563" s="21">
        <v>-1.2874382843217624E-2</v>
      </c>
      <c r="D563" s="21">
        <v>4.0965665599173695E-2</v>
      </c>
      <c r="E563" s="22"/>
    </row>
    <row r="564" spans="1:5" x14ac:dyDescent="0.3">
      <c r="A564" s="8" t="s">
        <v>22</v>
      </c>
      <c r="B564" s="16" t="s">
        <v>11</v>
      </c>
      <c r="C564" s="17" t="s">
        <v>843</v>
      </c>
      <c r="D564" s="17" t="s">
        <v>844</v>
      </c>
      <c r="E564" s="17" t="s">
        <v>14</v>
      </c>
    </row>
    <row r="565" spans="1:5" x14ac:dyDescent="0.3">
      <c r="A565" s="19"/>
      <c r="B565" s="20" t="s">
        <v>15</v>
      </c>
      <c r="C565" s="21">
        <v>0.30689757866249279</v>
      </c>
      <c r="D565" s="21">
        <v>0.12722799906601456</v>
      </c>
      <c r="E565" s="22"/>
    </row>
    <row r="566" spans="1:5" ht="36" customHeight="1" x14ac:dyDescent="0.3">
      <c r="A566" s="87" t="s">
        <v>25</v>
      </c>
      <c r="B566" s="87"/>
      <c r="C566" s="87"/>
      <c r="D566" s="87"/>
      <c r="E566" s="87"/>
    </row>
    <row r="567" spans="1:5" x14ac:dyDescent="0.3">
      <c r="A567" s="5" t="s">
        <v>26</v>
      </c>
    </row>
    <row r="568" spans="1:5" x14ac:dyDescent="0.3">
      <c r="A568" s="5" t="s">
        <v>49</v>
      </c>
    </row>
    <row r="569" spans="1:5" x14ac:dyDescent="0.3">
      <c r="A569" s="5" t="s">
        <v>845</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44223</v>
      </c>
      <c r="C575" s="24">
        <v>45686</v>
      </c>
      <c r="D575" s="25">
        <v>0.10906441690019089</v>
      </c>
      <c r="E575" s="32">
        <v>3</v>
      </c>
    </row>
    <row r="576" spans="1:5" x14ac:dyDescent="0.3">
      <c r="A576" s="31" t="s">
        <v>37</v>
      </c>
      <c r="B576" s="24">
        <v>44188</v>
      </c>
      <c r="C576" s="24">
        <v>45651</v>
      </c>
      <c r="D576" s="25">
        <v>0.10984307016883819</v>
      </c>
      <c r="E576" s="32">
        <v>3</v>
      </c>
    </row>
    <row r="577" spans="1:5" x14ac:dyDescent="0.3">
      <c r="A577" s="23" t="s">
        <v>38</v>
      </c>
      <c r="B577" s="24">
        <v>44160</v>
      </c>
      <c r="C577" s="24">
        <v>45623</v>
      </c>
      <c r="D577" s="25">
        <v>0.10852914424355971</v>
      </c>
      <c r="E577" s="32">
        <v>3</v>
      </c>
    </row>
    <row r="578" spans="1:5" x14ac:dyDescent="0.3">
      <c r="A578" s="23" t="s">
        <v>39</v>
      </c>
      <c r="B578" s="24">
        <v>44132</v>
      </c>
      <c r="C578" s="24">
        <v>45595</v>
      </c>
      <c r="D578" s="25">
        <v>0.11031110340175557</v>
      </c>
      <c r="E578" s="32">
        <v>3</v>
      </c>
    </row>
    <row r="579" spans="1:5" x14ac:dyDescent="0.3">
      <c r="A579" s="23" t="s">
        <v>40</v>
      </c>
      <c r="B579" s="24">
        <v>44097</v>
      </c>
      <c r="C579" s="24">
        <v>45560</v>
      </c>
      <c r="D579" s="25">
        <v>0.11168396275283572</v>
      </c>
      <c r="E579" s="32">
        <v>3</v>
      </c>
    </row>
    <row r="581" spans="1:5" x14ac:dyDescent="0.3">
      <c r="A581" s="92" t="s">
        <v>218</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649</v>
      </c>
      <c r="D587" s="18" t="s">
        <v>793</v>
      </c>
      <c r="E587" s="17" t="s">
        <v>14</v>
      </c>
    </row>
    <row r="588" spans="1:5" x14ac:dyDescent="0.3">
      <c r="A588" s="19"/>
      <c r="B588" s="20" t="s">
        <v>15</v>
      </c>
      <c r="C588" s="21">
        <v>-0.71421759838003529</v>
      </c>
      <c r="D588" s="21">
        <v>-0.15966336731136577</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68</v>
      </c>
      <c r="D591" s="17" t="s">
        <v>374</v>
      </c>
      <c r="E591" s="17" t="s">
        <v>14</v>
      </c>
    </row>
    <row r="592" spans="1:5" x14ac:dyDescent="0.3">
      <c r="A592" s="19"/>
      <c r="B592" s="20" t="s">
        <v>15</v>
      </c>
      <c r="C592" s="21">
        <v>-5.1893961182300385E-2</v>
      </c>
      <c r="D592" s="21">
        <v>-2.1145847053111178E-3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200000000000003" customHeight="1" x14ac:dyDescent="0.3">
      <c r="A595" s="87" t="s">
        <v>25</v>
      </c>
      <c r="B595" s="87"/>
      <c r="C595" s="87"/>
      <c r="D595" s="87"/>
      <c r="E595" s="87"/>
    </row>
    <row r="596" spans="1:5" x14ac:dyDescent="0.3">
      <c r="A596" s="5" t="s">
        <v>26</v>
      </c>
    </row>
    <row r="597" spans="1:5" x14ac:dyDescent="0.3">
      <c r="A597" s="5" t="s">
        <v>49</v>
      </c>
    </row>
    <row r="598" spans="1:5" x14ac:dyDescent="0.3">
      <c r="A598" s="5" t="s">
        <v>417</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43858</v>
      </c>
      <c r="C604" s="24">
        <v>45685</v>
      </c>
      <c r="D604" s="25">
        <v>0.11809117341907815</v>
      </c>
      <c r="E604" s="32">
        <v>3</v>
      </c>
    </row>
    <row r="605" spans="1:5" x14ac:dyDescent="0.3">
      <c r="A605" s="31" t="s">
        <v>37</v>
      </c>
      <c r="B605" s="24">
        <v>43830</v>
      </c>
      <c r="C605" s="24">
        <v>45657</v>
      </c>
      <c r="D605" s="25">
        <v>0.11799412238010286</v>
      </c>
      <c r="E605" s="32">
        <v>3</v>
      </c>
    </row>
    <row r="606" spans="1:5" x14ac:dyDescent="0.3">
      <c r="A606" s="23" t="s">
        <v>38</v>
      </c>
      <c r="B606" s="24">
        <v>43795</v>
      </c>
      <c r="C606" s="24">
        <v>45622</v>
      </c>
      <c r="D606" s="25">
        <v>0.11811273464235668</v>
      </c>
      <c r="E606" s="32">
        <v>3</v>
      </c>
    </row>
    <row r="607" spans="1:5" x14ac:dyDescent="0.3">
      <c r="A607" s="23" t="s">
        <v>39</v>
      </c>
      <c r="B607" s="24">
        <v>43767</v>
      </c>
      <c r="C607" s="24">
        <v>45594</v>
      </c>
      <c r="D607" s="25">
        <v>0.11811318619007714</v>
      </c>
      <c r="E607" s="32">
        <v>3</v>
      </c>
    </row>
    <row r="608" spans="1:5" x14ac:dyDescent="0.3">
      <c r="A608" s="23" t="s">
        <v>40</v>
      </c>
      <c r="B608" s="24">
        <v>43732</v>
      </c>
      <c r="C608" s="24">
        <v>45559</v>
      </c>
      <c r="D608" s="25">
        <v>0.11851861813908147</v>
      </c>
      <c r="E608" s="32">
        <v>3</v>
      </c>
    </row>
    <row r="610" spans="1:5" x14ac:dyDescent="0.3">
      <c r="A610" s="92" t="s">
        <v>226</v>
      </c>
      <c r="B610" s="93"/>
      <c r="C610" s="93"/>
      <c r="D610" s="93"/>
      <c r="E610" s="93"/>
    </row>
    <row r="611" spans="1:5" x14ac:dyDescent="0.3">
      <c r="A611" s="1" t="s">
        <v>2</v>
      </c>
      <c r="B611" s="2"/>
      <c r="C611" s="94" t="s">
        <v>3</v>
      </c>
      <c r="D611" s="94" t="s">
        <v>4</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761</v>
      </c>
      <c r="D616" s="18" t="s">
        <v>846</v>
      </c>
      <c r="E616" s="17" t="s">
        <v>14</v>
      </c>
    </row>
    <row r="617" spans="1:5" x14ac:dyDescent="0.3">
      <c r="A617" s="19"/>
      <c r="B617" s="20" t="s">
        <v>15</v>
      </c>
      <c r="C617" s="21">
        <v>-0.68010339169997569</v>
      </c>
      <c r="D617" s="21">
        <v>-0.13878625020463953</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133</v>
      </c>
      <c r="D620" s="17" t="s">
        <v>69</v>
      </c>
      <c r="E620" s="17" t="s">
        <v>14</v>
      </c>
    </row>
    <row r="621" spans="1:5" x14ac:dyDescent="0.3">
      <c r="A621" s="19"/>
      <c r="B621" s="20" t="s">
        <v>15</v>
      </c>
      <c r="C621" s="21">
        <v>-5.4269736603087981E-2</v>
      </c>
      <c r="D621" s="21">
        <v>-6.1672496647097175E-3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3.6" customHeight="1" x14ac:dyDescent="0.3">
      <c r="A624" s="87" t="s">
        <v>25</v>
      </c>
      <c r="B624" s="87"/>
      <c r="C624" s="87"/>
      <c r="D624" s="87"/>
      <c r="E624" s="87"/>
    </row>
    <row r="625" spans="1:5" x14ac:dyDescent="0.3">
      <c r="A625" s="5" t="s">
        <v>26</v>
      </c>
    </row>
    <row r="626" spans="1:5" x14ac:dyDescent="0.3">
      <c r="A626" s="5" t="s">
        <v>49</v>
      </c>
    </row>
    <row r="627" spans="1:5" x14ac:dyDescent="0.3">
      <c r="A627" s="5" t="s">
        <v>267</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43858</v>
      </c>
      <c r="C633" s="24">
        <v>45685</v>
      </c>
      <c r="D633" s="25">
        <v>9.8813477114021706E-2</v>
      </c>
      <c r="E633" s="32">
        <v>3</v>
      </c>
    </row>
    <row r="634" spans="1:5" x14ac:dyDescent="0.3">
      <c r="A634" s="31" t="s">
        <v>37</v>
      </c>
      <c r="B634" s="24">
        <v>43830</v>
      </c>
      <c r="C634" s="24">
        <v>45657</v>
      </c>
      <c r="D634" s="25">
        <v>9.8736672377255585E-2</v>
      </c>
      <c r="E634" s="32">
        <v>3</v>
      </c>
    </row>
    <row r="635" spans="1:5" x14ac:dyDescent="0.3">
      <c r="A635" s="23" t="s">
        <v>38</v>
      </c>
      <c r="B635" s="24">
        <v>43795</v>
      </c>
      <c r="C635" s="24">
        <v>45622</v>
      </c>
      <c r="D635" s="25">
        <v>9.8832722735117173E-2</v>
      </c>
      <c r="E635" s="32">
        <v>3</v>
      </c>
    </row>
    <row r="636" spans="1:5" x14ac:dyDescent="0.3">
      <c r="A636" s="23" t="s">
        <v>39</v>
      </c>
      <c r="B636" s="24">
        <v>43767</v>
      </c>
      <c r="C636" s="24">
        <v>45594</v>
      </c>
      <c r="D636" s="25">
        <v>9.8822880610616726E-2</v>
      </c>
      <c r="E636" s="32">
        <v>3</v>
      </c>
    </row>
    <row r="637" spans="1:5" x14ac:dyDescent="0.3">
      <c r="A637" s="23" t="s">
        <v>40</v>
      </c>
      <c r="B637" s="24">
        <v>43732</v>
      </c>
      <c r="C637" s="24">
        <v>45559</v>
      </c>
      <c r="D637" s="25">
        <v>9.9123173273179585E-2</v>
      </c>
      <c r="E637" s="32">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4F5C7-699C-4998-B657-163E5DAFD4AD}">
  <dimension ref="A1:J637"/>
  <sheetViews>
    <sheetView workbookViewId="0">
      <selection activeCell="A630" sqref="A630:E630"/>
    </sheetView>
  </sheetViews>
  <sheetFormatPr baseColWidth="10" defaultRowHeight="14.4" x14ac:dyDescent="0.3"/>
  <cols>
    <col min="1" max="1" width="20.88671875" customWidth="1"/>
    <col min="2" max="2" width="51.6640625" customWidth="1"/>
    <col min="5" max="5" width="16.88671875" customWidth="1"/>
  </cols>
  <sheetData>
    <row r="1" spans="1:10" x14ac:dyDescent="0.3">
      <c r="A1" s="92" t="s">
        <v>61</v>
      </c>
      <c r="B1" s="93"/>
      <c r="C1" s="93"/>
      <c r="D1" s="93"/>
      <c r="E1" s="93"/>
    </row>
    <row r="2" spans="1:10" x14ac:dyDescent="0.3">
      <c r="A2" s="1" t="s">
        <v>2</v>
      </c>
      <c r="B2" s="2"/>
      <c r="C2" s="94" t="s">
        <v>3</v>
      </c>
      <c r="D2" s="94" t="s">
        <v>4</v>
      </c>
      <c r="E2" s="94"/>
    </row>
    <row r="3" spans="1:10" x14ac:dyDescent="0.3">
      <c r="A3" s="3" t="s">
        <v>5</v>
      </c>
      <c r="B3" s="4"/>
      <c r="C3" s="95"/>
      <c r="D3" s="95"/>
      <c r="E3" s="95"/>
    </row>
    <row r="4" spans="1:10" x14ac:dyDescent="0.3">
      <c r="A4" s="6" t="s">
        <v>6</v>
      </c>
      <c r="B4" s="7"/>
      <c r="C4" s="96"/>
      <c r="D4" s="96"/>
      <c r="E4" s="96"/>
    </row>
    <row r="5" spans="1:10" x14ac:dyDescent="0.3">
      <c r="A5" s="8" t="s">
        <v>7</v>
      </c>
      <c r="B5" s="9" t="s">
        <v>8</v>
      </c>
      <c r="C5" s="10"/>
      <c r="D5" s="11"/>
      <c r="E5" s="11"/>
    </row>
    <row r="6" spans="1:10" x14ac:dyDescent="0.3">
      <c r="A6" s="12"/>
      <c r="B6" s="13" t="s">
        <v>9</v>
      </c>
      <c r="C6" s="14"/>
      <c r="D6" s="15"/>
      <c r="E6" s="15"/>
    </row>
    <row r="7" spans="1:10" x14ac:dyDescent="0.3">
      <c r="A7" s="8" t="s">
        <v>10</v>
      </c>
      <c r="B7" s="16" t="s">
        <v>11</v>
      </c>
      <c r="C7" s="17" t="s">
        <v>762</v>
      </c>
      <c r="D7" s="18" t="s">
        <v>724</v>
      </c>
      <c r="E7" s="17" t="s">
        <v>14</v>
      </c>
    </row>
    <row r="8" spans="1:10" x14ac:dyDescent="0.3">
      <c r="A8" s="19"/>
      <c r="B8" s="20" t="s">
        <v>15</v>
      </c>
      <c r="C8" s="21">
        <v>-0.32272430856617507</v>
      </c>
      <c r="D8" s="21">
        <v>-0.11317322626405635</v>
      </c>
      <c r="E8" s="22"/>
      <c r="J8" s="51"/>
    </row>
    <row r="9" spans="1:10" x14ac:dyDescent="0.3">
      <c r="A9" s="8" t="s">
        <v>16</v>
      </c>
      <c r="B9" s="16" t="s">
        <v>11</v>
      </c>
      <c r="C9" s="17" t="s">
        <v>17</v>
      </c>
      <c r="D9" s="17" t="s">
        <v>227</v>
      </c>
      <c r="E9" s="17" t="s">
        <v>14</v>
      </c>
    </row>
    <row r="10" spans="1:10" x14ac:dyDescent="0.3">
      <c r="A10" s="19"/>
      <c r="B10" s="20" t="s">
        <v>15</v>
      </c>
      <c r="C10" s="21">
        <v>-0.17081007141479332</v>
      </c>
      <c r="D10" s="21">
        <v>-4.6291311522888012E-2</v>
      </c>
      <c r="E10" s="22"/>
    </row>
    <row r="11" spans="1:10" x14ac:dyDescent="0.3">
      <c r="A11" s="8" t="s">
        <v>19</v>
      </c>
      <c r="B11" s="16" t="s">
        <v>11</v>
      </c>
      <c r="C11" s="17" t="s">
        <v>184</v>
      </c>
      <c r="D11" s="17" t="s">
        <v>468</v>
      </c>
      <c r="E11" s="17" t="s">
        <v>14</v>
      </c>
    </row>
    <row r="12" spans="1:10" x14ac:dyDescent="0.3">
      <c r="A12" s="19"/>
      <c r="B12" s="20" t="s">
        <v>15</v>
      </c>
      <c r="C12" s="21">
        <v>-5.0147469215474305E-2</v>
      </c>
      <c r="D12" s="21">
        <v>-5.2285938954026445E-3</v>
      </c>
      <c r="E12" s="22"/>
    </row>
    <row r="13" spans="1:10" x14ac:dyDescent="0.3">
      <c r="A13" s="8" t="s">
        <v>22</v>
      </c>
      <c r="B13" s="16" t="s">
        <v>11</v>
      </c>
      <c r="C13" s="17" t="s">
        <v>23</v>
      </c>
      <c r="D13" s="17" t="s">
        <v>24</v>
      </c>
      <c r="E13" s="17" t="s">
        <v>14</v>
      </c>
    </row>
    <row r="14" spans="1:10" x14ac:dyDescent="0.3">
      <c r="A14" s="19"/>
      <c r="B14" s="20" t="s">
        <v>15</v>
      </c>
      <c r="C14" s="21">
        <v>0.11098701768095109</v>
      </c>
      <c r="D14" s="21">
        <v>3.3841123997990996E-2</v>
      </c>
      <c r="E14" s="22"/>
    </row>
    <row r="15" spans="1:10" ht="34.799999999999997" customHeight="1" x14ac:dyDescent="0.3">
      <c r="A15" s="87" t="s">
        <v>25</v>
      </c>
      <c r="B15" s="87"/>
      <c r="C15" s="87"/>
      <c r="D15" s="87"/>
      <c r="E15" s="87"/>
    </row>
    <row r="16" spans="1:10"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45713</v>
      </c>
      <c r="D24" s="25">
        <v>4.8663143279409737E-2</v>
      </c>
      <c r="E24" s="32">
        <v>2</v>
      </c>
    </row>
    <row r="25" spans="1:5" x14ac:dyDescent="0.3">
      <c r="A25" s="31" t="s">
        <v>37</v>
      </c>
      <c r="B25" s="24">
        <v>43922</v>
      </c>
      <c r="C25" s="24">
        <v>45685</v>
      </c>
      <c r="D25" s="25">
        <v>4.8942165637935395E-2</v>
      </c>
      <c r="E25" s="32">
        <v>2</v>
      </c>
    </row>
    <row r="26" spans="1:5" x14ac:dyDescent="0.3">
      <c r="A26" s="23" t="s">
        <v>38</v>
      </c>
      <c r="B26" s="24">
        <v>43922</v>
      </c>
      <c r="C26" s="24">
        <v>45657</v>
      </c>
      <c r="D26" s="25">
        <v>4.9157361119028409E-2</v>
      </c>
      <c r="E26" s="32">
        <v>2</v>
      </c>
    </row>
    <row r="27" spans="1:5" x14ac:dyDescent="0.3">
      <c r="A27" s="23" t="s">
        <v>39</v>
      </c>
      <c r="B27" s="24">
        <v>43922</v>
      </c>
      <c r="C27" s="24">
        <v>45622</v>
      </c>
      <c r="D27" s="25">
        <v>4.956538895187803E-2</v>
      </c>
      <c r="E27" s="32">
        <v>2</v>
      </c>
    </row>
    <row r="28" spans="1:5" x14ac:dyDescent="0.3">
      <c r="A28" s="23" t="s">
        <v>40</v>
      </c>
      <c r="B28" s="24">
        <v>43922</v>
      </c>
      <c r="C28" s="24">
        <v>45594</v>
      </c>
      <c r="D28" s="25">
        <v>4.9882822383373875E-2</v>
      </c>
      <c r="E28" s="32">
        <v>2</v>
      </c>
    </row>
    <row r="30" spans="1:5" x14ac:dyDescent="0.3">
      <c r="A30" s="92" t="s">
        <v>63</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847</v>
      </c>
      <c r="D36" s="18" t="s">
        <v>848</v>
      </c>
      <c r="E36" s="17" t="s">
        <v>14</v>
      </c>
    </row>
    <row r="37" spans="1:5" x14ac:dyDescent="0.3">
      <c r="A37" s="19"/>
      <c r="B37" s="20" t="s">
        <v>15</v>
      </c>
      <c r="C37" s="21">
        <v>-0.4160155750129263</v>
      </c>
      <c r="D37" s="21">
        <v>-0.13664559015629962</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282</v>
      </c>
      <c r="D40" s="17" t="s">
        <v>81</v>
      </c>
      <c r="E40" s="17" t="s">
        <v>14</v>
      </c>
    </row>
    <row r="41" spans="1:5" x14ac:dyDescent="0.3">
      <c r="A41" s="19"/>
      <c r="B41" s="20" t="s">
        <v>15</v>
      </c>
      <c r="C41" s="21">
        <v>-6.0496984318456071E-2</v>
      </c>
      <c r="D41" s="21">
        <v>-1.4086849678455193E-3</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2.4" customHeight="1" x14ac:dyDescent="0.3">
      <c r="A44" s="87" t="s">
        <v>25</v>
      </c>
      <c r="B44" s="87"/>
      <c r="C44" s="87"/>
      <c r="D44" s="87"/>
      <c r="E44" s="87"/>
    </row>
    <row r="45" spans="1:5" x14ac:dyDescent="0.3">
      <c r="A45" s="5" t="s">
        <v>26</v>
      </c>
    </row>
    <row r="46" spans="1:5" x14ac:dyDescent="0.3">
      <c r="A46" s="5" t="s">
        <v>49</v>
      </c>
    </row>
    <row r="47" spans="1:5" x14ac:dyDescent="0.3">
      <c r="A47" s="5" t="s">
        <v>160</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43886</v>
      </c>
      <c r="C53" s="24">
        <v>45713</v>
      </c>
      <c r="D53" s="25">
        <v>0.11126116657621948</v>
      </c>
      <c r="E53" s="32">
        <v>3</v>
      </c>
    </row>
    <row r="54" spans="1:5" x14ac:dyDescent="0.3">
      <c r="A54" s="31" t="s">
        <v>37</v>
      </c>
      <c r="B54" s="24">
        <v>43858</v>
      </c>
      <c r="C54" s="24">
        <v>45685</v>
      </c>
      <c r="D54" s="25">
        <v>0.11179042644929206</v>
      </c>
      <c r="E54" s="32">
        <v>3</v>
      </c>
    </row>
    <row r="55" spans="1:5" x14ac:dyDescent="0.3">
      <c r="A55" s="23" t="s">
        <v>38</v>
      </c>
      <c r="B55" s="24">
        <v>43830</v>
      </c>
      <c r="C55" s="24">
        <v>45657</v>
      </c>
      <c r="D55" s="25">
        <v>0.11152300651106031</v>
      </c>
      <c r="E55" s="32">
        <v>3</v>
      </c>
    </row>
    <row r="56" spans="1:5" x14ac:dyDescent="0.3">
      <c r="A56" s="23" t="s">
        <v>39</v>
      </c>
      <c r="B56" s="24">
        <v>43795</v>
      </c>
      <c r="C56" s="24">
        <v>45622</v>
      </c>
      <c r="D56" s="25">
        <v>0.11153124606844128</v>
      </c>
      <c r="E56" s="32">
        <v>3</v>
      </c>
    </row>
    <row r="57" spans="1:5" x14ac:dyDescent="0.3">
      <c r="A57" s="23" t="s">
        <v>40</v>
      </c>
      <c r="B57" s="24">
        <v>43767</v>
      </c>
      <c r="C57" s="24">
        <v>45594</v>
      </c>
      <c r="D57" s="25">
        <v>0.11145028486316634</v>
      </c>
      <c r="E57" s="32">
        <v>3</v>
      </c>
    </row>
    <row r="59" spans="1:5" x14ac:dyDescent="0.3">
      <c r="A59" s="92" t="s">
        <v>73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849</v>
      </c>
      <c r="D65" s="18" t="s">
        <v>850</v>
      </c>
      <c r="E65" s="17" t="s">
        <v>14</v>
      </c>
    </row>
    <row r="66" spans="1:5" x14ac:dyDescent="0.3">
      <c r="A66" s="19"/>
      <c r="B66" s="20" t="s">
        <v>15</v>
      </c>
      <c r="C66" s="21">
        <v>-0.42303992242159161</v>
      </c>
      <c r="D66" s="21">
        <v>-0.1352377499868489</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-9.5247183715038153E-3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6" customHeight="1" x14ac:dyDescent="0.3">
      <c r="A73" s="87" t="s">
        <v>25</v>
      </c>
      <c r="B73" s="87"/>
      <c r="C73" s="87"/>
      <c r="D73" s="87"/>
      <c r="E73" s="87"/>
    </row>
    <row r="74" spans="1:5" x14ac:dyDescent="0.3">
      <c r="A74" s="5" t="s">
        <v>26</v>
      </c>
    </row>
    <row r="75" spans="1:5" x14ac:dyDescent="0.3">
      <c r="A75" s="5" t="s">
        <v>49</v>
      </c>
    </row>
    <row r="76" spans="1:5" x14ac:dyDescent="0.3">
      <c r="A76" s="5" t="s">
        <v>453</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43886</v>
      </c>
      <c r="C82" s="24">
        <v>45713</v>
      </c>
      <c r="D82" s="25">
        <v>0.1042942536272389</v>
      </c>
      <c r="E82" s="32">
        <v>3</v>
      </c>
    </row>
    <row r="83" spans="1:5" x14ac:dyDescent="0.3">
      <c r="A83" s="31" t="s">
        <v>37</v>
      </c>
      <c r="B83" s="24">
        <v>43858</v>
      </c>
      <c r="C83" s="24">
        <v>45685</v>
      </c>
      <c r="D83" s="25">
        <v>0.1046842338486149</v>
      </c>
      <c r="E83" s="32">
        <v>3</v>
      </c>
    </row>
    <row r="84" spans="1:5" x14ac:dyDescent="0.3">
      <c r="A84" s="23" t="s">
        <v>38</v>
      </c>
      <c r="B84" s="24">
        <v>43830</v>
      </c>
      <c r="C84" s="24">
        <v>45657</v>
      </c>
      <c r="D84" s="25">
        <v>0.10465252272544316</v>
      </c>
      <c r="E84" s="32">
        <v>3</v>
      </c>
    </row>
    <row r="85" spans="1:5" x14ac:dyDescent="0.3">
      <c r="A85" s="23" t="s">
        <v>39</v>
      </c>
      <c r="B85" s="24">
        <v>43795</v>
      </c>
      <c r="C85" s="24">
        <v>45622</v>
      </c>
      <c r="D85" s="25">
        <v>0.10475086582864361</v>
      </c>
      <c r="E85" s="32">
        <v>3</v>
      </c>
    </row>
    <row r="86" spans="1:5" x14ac:dyDescent="0.3">
      <c r="A86" s="23" t="s">
        <v>40</v>
      </c>
      <c r="B86" s="24">
        <v>43767</v>
      </c>
      <c r="C86" s="24">
        <v>45594</v>
      </c>
      <c r="D86" s="25">
        <v>0.10477645459914253</v>
      </c>
      <c r="E86" s="32">
        <v>3</v>
      </c>
    </row>
    <row r="88" spans="1:5" x14ac:dyDescent="0.3">
      <c r="A88" s="92" t="s">
        <v>93</v>
      </c>
      <c r="B88" s="93"/>
      <c r="C88" s="93"/>
      <c r="D88" s="93"/>
      <c r="E88" s="93"/>
    </row>
    <row r="89" spans="1:5" x14ac:dyDescent="0.3">
      <c r="A89" s="1" t="s">
        <v>74</v>
      </c>
      <c r="B89" s="2"/>
      <c r="C89" s="94" t="s">
        <v>3</v>
      </c>
      <c r="D89" s="94" t="s">
        <v>75</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26" t="s">
        <v>284</v>
      </c>
      <c r="D94" s="27" t="s">
        <v>851</v>
      </c>
      <c r="E94" s="26" t="s">
        <v>14</v>
      </c>
    </row>
    <row r="95" spans="1:5" x14ac:dyDescent="0.3">
      <c r="A95" s="19"/>
      <c r="B95" s="20" t="s">
        <v>15</v>
      </c>
      <c r="C95" s="21">
        <v>-0.69644084116651928</v>
      </c>
      <c r="D95" s="21">
        <v>-0.16283750115182949</v>
      </c>
      <c r="E95" s="22"/>
    </row>
    <row r="96" spans="1:5" x14ac:dyDescent="0.3">
      <c r="A96" s="8" t="s">
        <v>16</v>
      </c>
      <c r="B96" s="16" t="s">
        <v>11</v>
      </c>
      <c r="C96" s="26" t="s">
        <v>79</v>
      </c>
      <c r="D96" s="26" t="s">
        <v>80</v>
      </c>
      <c r="E96" s="26" t="s">
        <v>14</v>
      </c>
    </row>
    <row r="97" spans="1:5" x14ac:dyDescent="0.3">
      <c r="A97" s="19"/>
      <c r="B97" s="20" t="s">
        <v>15</v>
      </c>
      <c r="C97" s="21">
        <v>-0.30515803861267721</v>
      </c>
      <c r="D97" s="21">
        <v>-5.4651640399221102E-2</v>
      </c>
      <c r="E97" s="22"/>
    </row>
    <row r="98" spans="1:5" x14ac:dyDescent="0.3">
      <c r="A98" s="8" t="s">
        <v>19</v>
      </c>
      <c r="B98" s="16" t="s">
        <v>11</v>
      </c>
      <c r="C98" s="26" t="s">
        <v>81</v>
      </c>
      <c r="D98" s="26" t="s">
        <v>852</v>
      </c>
      <c r="E98" s="26" t="s">
        <v>14</v>
      </c>
    </row>
    <row r="99" spans="1:5" x14ac:dyDescent="0.3">
      <c r="A99" s="19"/>
      <c r="B99" s="20" t="s">
        <v>15</v>
      </c>
      <c r="C99" s="21">
        <v>-3.7882440200260881E-3</v>
      </c>
      <c r="D99" s="21">
        <v>3.6084028216584185E-2</v>
      </c>
      <c r="E99" s="22"/>
    </row>
    <row r="100" spans="1:5" x14ac:dyDescent="0.3">
      <c r="A100" s="8" t="s">
        <v>22</v>
      </c>
      <c r="B100" s="16" t="s">
        <v>11</v>
      </c>
      <c r="C100" s="26" t="s">
        <v>83</v>
      </c>
      <c r="D100" s="26" t="s">
        <v>598</v>
      </c>
      <c r="E100" s="26" t="s">
        <v>14</v>
      </c>
    </row>
    <row r="101" spans="1:5" x14ac:dyDescent="0.3">
      <c r="A101" s="19"/>
      <c r="B101" s="20" t="s">
        <v>15</v>
      </c>
      <c r="C101" s="21">
        <v>0.46830915457728883</v>
      </c>
      <c r="D101" s="21">
        <v>9.1185066388660641E-2</v>
      </c>
      <c r="E101" s="22"/>
    </row>
    <row r="102" spans="1:5" ht="34.200000000000003" customHeight="1" x14ac:dyDescent="0.3">
      <c r="A102" s="87" t="s">
        <v>25</v>
      </c>
      <c r="B102" s="87"/>
      <c r="C102" s="87"/>
      <c r="D102" s="87"/>
      <c r="E102" s="87"/>
    </row>
    <row r="103" spans="1:5" x14ac:dyDescent="0.3">
      <c r="A103" s="5" t="s">
        <v>26</v>
      </c>
    </row>
    <row r="104" spans="1:5" x14ac:dyDescent="0.3">
      <c r="A104" s="5" t="s">
        <v>85</v>
      </c>
    </row>
    <row r="105" spans="1:5" x14ac:dyDescent="0.3">
      <c r="A105" s="5" t="s">
        <v>853</v>
      </c>
    </row>
    <row r="106" spans="1:5" x14ac:dyDescent="0.3">
      <c r="A106" s="5" t="s">
        <v>599</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43872</v>
      </c>
      <c r="C111" s="24">
        <v>45706</v>
      </c>
      <c r="D111" s="25">
        <v>0.17069172274183472</v>
      </c>
      <c r="E111" s="32">
        <v>4</v>
      </c>
    </row>
    <row r="112" spans="1:5" x14ac:dyDescent="0.3">
      <c r="A112" s="31" t="s">
        <v>37</v>
      </c>
      <c r="B112" s="24">
        <v>43844</v>
      </c>
      <c r="C112" s="24">
        <v>45678</v>
      </c>
      <c r="D112" s="25">
        <v>0.17065019124894756</v>
      </c>
      <c r="E112" s="32">
        <v>4</v>
      </c>
    </row>
    <row r="113" spans="1:5" x14ac:dyDescent="0.3">
      <c r="A113" s="39" t="s">
        <v>38</v>
      </c>
      <c r="B113" s="24">
        <v>43816</v>
      </c>
      <c r="C113" s="24">
        <v>45650</v>
      </c>
      <c r="D113" s="25">
        <v>0.17077809563928437</v>
      </c>
      <c r="E113" s="32">
        <v>4</v>
      </c>
    </row>
    <row r="114" spans="1:5" x14ac:dyDescent="0.3">
      <c r="A114" s="39" t="s">
        <v>39</v>
      </c>
      <c r="B114" s="24">
        <v>43788</v>
      </c>
      <c r="C114" s="24">
        <v>45622</v>
      </c>
      <c r="D114" s="25">
        <v>0.17113579070625465</v>
      </c>
      <c r="E114" s="32">
        <v>4</v>
      </c>
    </row>
    <row r="115" spans="1:5" x14ac:dyDescent="0.3">
      <c r="A115" s="39" t="s">
        <v>40</v>
      </c>
      <c r="B115" s="24">
        <v>43760</v>
      </c>
      <c r="C115" s="24">
        <v>45594</v>
      </c>
      <c r="D115" s="25">
        <v>0.17153376390259925</v>
      </c>
      <c r="E115" s="32">
        <v>4</v>
      </c>
    </row>
    <row r="117" spans="1:5" x14ac:dyDescent="0.3">
      <c r="A117" s="92" t="s">
        <v>94</v>
      </c>
      <c r="B117" s="93"/>
      <c r="C117" s="93"/>
      <c r="D117" s="93"/>
      <c r="E117" s="93"/>
    </row>
    <row r="118" spans="1:5" x14ac:dyDescent="0.3">
      <c r="A118" s="1" t="s">
        <v>2</v>
      </c>
      <c r="B118" s="2"/>
      <c r="C118" s="94" t="s">
        <v>3</v>
      </c>
      <c r="D118" s="94" t="s">
        <v>4</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854</v>
      </c>
      <c r="D123" s="18" t="s">
        <v>847</v>
      </c>
      <c r="E123" s="17" t="s">
        <v>14</v>
      </c>
    </row>
    <row r="124" spans="1:5" x14ac:dyDescent="0.3">
      <c r="A124" s="19"/>
      <c r="B124" s="20" t="s">
        <v>15</v>
      </c>
      <c r="C124" s="21">
        <v>-0.46413801868021187</v>
      </c>
      <c r="D124" s="21">
        <v>-0.16410439770927876</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422</v>
      </c>
      <c r="E127" s="17" t="s">
        <v>14</v>
      </c>
    </row>
    <row r="128" spans="1:5" x14ac:dyDescent="0.3">
      <c r="A128" s="19"/>
      <c r="B128" s="20" t="s">
        <v>15</v>
      </c>
      <c r="C128" s="21">
        <v>-6.0604456255110351E-2</v>
      </c>
      <c r="D128" s="21">
        <v>-7.2754561335822698E-3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799999999999997" customHeight="1" x14ac:dyDescent="0.3">
      <c r="A131" s="87" t="s">
        <v>25</v>
      </c>
      <c r="B131" s="87"/>
      <c r="C131" s="87"/>
      <c r="D131" s="87"/>
      <c r="E131" s="87"/>
    </row>
    <row r="132" spans="1:5" x14ac:dyDescent="0.3">
      <c r="A132" s="5" t="s">
        <v>26</v>
      </c>
    </row>
    <row r="133" spans="1:5" x14ac:dyDescent="0.3">
      <c r="A133" s="5" t="s">
        <v>49</v>
      </c>
    </row>
    <row r="134" spans="1:5" x14ac:dyDescent="0.3">
      <c r="A134" s="5" t="s">
        <v>278</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43886</v>
      </c>
      <c r="C140" s="24">
        <v>45713</v>
      </c>
      <c r="D140" s="25">
        <v>0.12030308150386297</v>
      </c>
      <c r="E140" s="32">
        <v>4</v>
      </c>
    </row>
    <row r="141" spans="1:5" x14ac:dyDescent="0.3">
      <c r="A141" s="31" t="s">
        <v>37</v>
      </c>
      <c r="B141" s="24">
        <v>43858</v>
      </c>
      <c r="C141" s="24">
        <v>45685</v>
      </c>
      <c r="D141" s="25">
        <v>0.12090560243742998</v>
      </c>
      <c r="E141" s="32">
        <v>4</v>
      </c>
    </row>
    <row r="142" spans="1:5" x14ac:dyDescent="0.3">
      <c r="A142" s="23" t="s">
        <v>38</v>
      </c>
      <c r="B142" s="24">
        <v>43830</v>
      </c>
      <c r="C142" s="24">
        <v>45657</v>
      </c>
      <c r="D142" s="25">
        <v>0.12083327808321567</v>
      </c>
      <c r="E142" s="32">
        <v>4</v>
      </c>
    </row>
    <row r="143" spans="1:5" x14ac:dyDescent="0.3">
      <c r="A143" s="23" t="s">
        <v>39</v>
      </c>
      <c r="B143" s="24">
        <v>43795</v>
      </c>
      <c r="C143" s="24">
        <v>45622</v>
      </c>
      <c r="D143" s="25">
        <v>0.12103461851856767</v>
      </c>
      <c r="E143" s="32">
        <v>4</v>
      </c>
    </row>
    <row r="144" spans="1:5" x14ac:dyDescent="0.3">
      <c r="A144" s="23" t="s">
        <v>40</v>
      </c>
      <c r="B144" s="24">
        <v>43767</v>
      </c>
      <c r="C144" s="24">
        <v>45594</v>
      </c>
      <c r="D144" s="25">
        <v>0.12106952859351182</v>
      </c>
      <c r="E144" s="32">
        <v>4</v>
      </c>
    </row>
    <row r="146" spans="1:5" x14ac:dyDescent="0.3">
      <c r="A146" s="92" t="s">
        <v>341</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778</v>
      </c>
      <c r="D152" s="18" t="s">
        <v>676</v>
      </c>
      <c r="E152" s="17" t="s">
        <v>14</v>
      </c>
    </row>
    <row r="153" spans="1:5" x14ac:dyDescent="0.3">
      <c r="A153" s="19"/>
      <c r="B153" s="20" t="s">
        <v>15</v>
      </c>
      <c r="C153" s="21">
        <v>-0.2955160381031896</v>
      </c>
      <c r="D153" s="21">
        <v>-0.11266625864704327</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-2.4329376285610493E-2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2.4" customHeight="1" x14ac:dyDescent="0.3">
      <c r="A160" s="87" t="s">
        <v>25</v>
      </c>
      <c r="B160" s="87"/>
      <c r="C160" s="87"/>
      <c r="D160" s="87"/>
      <c r="E160" s="87"/>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44250</v>
      </c>
      <c r="C169" s="24">
        <v>45713</v>
      </c>
      <c r="D169" s="25">
        <v>5.6068455104816131E-2</v>
      </c>
      <c r="E169" s="32">
        <v>3</v>
      </c>
    </row>
    <row r="170" spans="1:5" x14ac:dyDescent="0.3">
      <c r="A170" s="31" t="s">
        <v>37</v>
      </c>
      <c r="B170" s="24">
        <v>44222</v>
      </c>
      <c r="C170" s="24">
        <v>45685</v>
      </c>
      <c r="D170" s="25">
        <v>5.5962121979369922E-2</v>
      </c>
      <c r="E170" s="32">
        <v>3</v>
      </c>
    </row>
    <row r="171" spans="1:5" x14ac:dyDescent="0.3">
      <c r="A171" s="23" t="s">
        <v>38</v>
      </c>
      <c r="B171" s="24">
        <v>44194</v>
      </c>
      <c r="C171" s="24">
        <v>45657</v>
      </c>
      <c r="D171" s="25">
        <v>5.5631619957828553E-2</v>
      </c>
      <c r="E171" s="32">
        <v>3</v>
      </c>
    </row>
    <row r="172" spans="1:5" x14ac:dyDescent="0.3">
      <c r="A172" s="23" t="s">
        <v>39</v>
      </c>
      <c r="B172" s="24">
        <v>44159</v>
      </c>
      <c r="C172" s="24">
        <v>45622</v>
      </c>
      <c r="D172" s="25">
        <v>5.5499153258587307E-2</v>
      </c>
      <c r="E172" s="32">
        <v>3</v>
      </c>
    </row>
    <row r="173" spans="1:5" x14ac:dyDescent="0.3">
      <c r="A173" s="23" t="s">
        <v>40</v>
      </c>
      <c r="B173" s="24">
        <v>44131</v>
      </c>
      <c r="C173" s="24">
        <v>45594</v>
      </c>
      <c r="D173" s="25">
        <v>5.6188509872169196E-2</v>
      </c>
      <c r="E173" s="32">
        <v>3</v>
      </c>
    </row>
    <row r="175" spans="1:5" x14ac:dyDescent="0.3">
      <c r="A175" s="92" t="s">
        <v>655</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-0.20422680803423887</v>
      </c>
      <c r="D182" s="21">
        <v>-7.4884855871646505E-2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56</v>
      </c>
      <c r="E185" s="17" t="s">
        <v>14</v>
      </c>
    </row>
    <row r="186" spans="1:5" x14ac:dyDescent="0.3">
      <c r="A186" s="19"/>
      <c r="B186" s="20" t="s">
        <v>15</v>
      </c>
      <c r="C186" s="21">
        <v>-6.2027097627190386E-2</v>
      </c>
      <c r="D186" s="21">
        <v>-1.8985641955017951E-2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4.200000000000003" customHeight="1" x14ac:dyDescent="0.3">
      <c r="A189" s="87" t="s">
        <v>25</v>
      </c>
      <c r="B189" s="87"/>
      <c r="C189" s="87"/>
      <c r="D189" s="87"/>
      <c r="E189" s="87"/>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44251</v>
      </c>
      <c r="C198" s="24">
        <v>45714</v>
      </c>
      <c r="D198" s="25">
        <v>3.3531266802977078E-2</v>
      </c>
      <c r="E198" s="32">
        <v>2</v>
      </c>
    </row>
    <row r="199" spans="1:5" x14ac:dyDescent="0.3">
      <c r="A199" s="31" t="s">
        <v>37</v>
      </c>
      <c r="B199" s="24">
        <v>44223</v>
      </c>
      <c r="C199" s="24">
        <v>45686</v>
      </c>
      <c r="D199" s="25">
        <v>3.3563512421684455E-2</v>
      </c>
      <c r="E199" s="32">
        <v>2</v>
      </c>
    </row>
    <row r="200" spans="1:5" x14ac:dyDescent="0.3">
      <c r="A200" s="23" t="s">
        <v>38</v>
      </c>
      <c r="B200" s="24">
        <v>44188</v>
      </c>
      <c r="C200" s="24">
        <v>45653</v>
      </c>
      <c r="D200" s="25">
        <v>3.3578738922697089E-2</v>
      </c>
      <c r="E200" s="32">
        <v>2</v>
      </c>
    </row>
    <row r="201" spans="1:5" x14ac:dyDescent="0.3">
      <c r="A201" s="23" t="s">
        <v>39</v>
      </c>
      <c r="B201" s="24">
        <v>44160</v>
      </c>
      <c r="C201" s="24">
        <v>45623</v>
      </c>
      <c r="D201" s="25">
        <v>3.3347097180632987E-2</v>
      </c>
      <c r="E201" s="32">
        <v>2</v>
      </c>
    </row>
    <row r="202" spans="1:5" x14ac:dyDescent="0.3">
      <c r="A202" s="23" t="s">
        <v>40</v>
      </c>
      <c r="B202" s="24">
        <v>44132</v>
      </c>
      <c r="C202" s="24">
        <v>45595</v>
      </c>
      <c r="D202" s="25">
        <v>3.3767284658050373E-2</v>
      </c>
      <c r="E202" s="32">
        <v>2</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855</v>
      </c>
      <c r="D210" s="18" t="s">
        <v>12</v>
      </c>
      <c r="E210" s="17" t="s">
        <v>14</v>
      </c>
    </row>
    <row r="211" spans="1:5" x14ac:dyDescent="0.3">
      <c r="A211" s="19"/>
      <c r="B211" s="20" t="s">
        <v>15</v>
      </c>
      <c r="C211" s="21">
        <v>-0.61151979343682505</v>
      </c>
      <c r="D211" s="21">
        <v>-0.19872114842958777</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323</v>
      </c>
      <c r="D214" s="17" t="s">
        <v>439</v>
      </c>
      <c r="E214" s="17" t="s">
        <v>14</v>
      </c>
    </row>
    <row r="215" spans="1:5" x14ac:dyDescent="0.3">
      <c r="A215" s="19"/>
      <c r="B215" s="20" t="s">
        <v>15</v>
      </c>
      <c r="C215" s="21">
        <v>-2.4131921944035462E-2</v>
      </c>
      <c r="D215" s="21">
        <v>5.0180258177170423E-3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4.799999999999997" customHeight="1" x14ac:dyDescent="0.3">
      <c r="A218" s="87" t="s">
        <v>25</v>
      </c>
      <c r="B218" s="87"/>
      <c r="C218" s="87"/>
      <c r="D218" s="87"/>
      <c r="E218" s="87"/>
    </row>
    <row r="219" spans="1:5" x14ac:dyDescent="0.3">
      <c r="A219" s="5" t="s">
        <v>26</v>
      </c>
    </row>
    <row r="220" spans="1:5" x14ac:dyDescent="0.3">
      <c r="A220" s="5" t="s">
        <v>49</v>
      </c>
    </row>
    <row r="221" spans="1:5" x14ac:dyDescent="0.3">
      <c r="A221" s="5" t="s">
        <v>623</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43889</v>
      </c>
      <c r="C227" s="24">
        <v>45716</v>
      </c>
      <c r="D227" s="25">
        <v>0.14035961423921006</v>
      </c>
      <c r="E227" s="32">
        <v>4</v>
      </c>
    </row>
    <row r="228" spans="1:5" x14ac:dyDescent="0.3">
      <c r="A228" s="31" t="s">
        <v>37</v>
      </c>
      <c r="B228" s="24">
        <v>43861</v>
      </c>
      <c r="C228" s="24">
        <v>45688</v>
      </c>
      <c r="D228" s="25">
        <v>0.14362544160402532</v>
      </c>
      <c r="E228" s="32">
        <v>4</v>
      </c>
    </row>
    <row r="229" spans="1:5" x14ac:dyDescent="0.3">
      <c r="A229" s="23" t="s">
        <v>38</v>
      </c>
      <c r="B229" s="24">
        <v>43826</v>
      </c>
      <c r="C229" s="24">
        <v>45653</v>
      </c>
      <c r="D229" s="25">
        <v>0.14361758307360525</v>
      </c>
      <c r="E229" s="32">
        <v>4</v>
      </c>
    </row>
    <row r="230" spans="1:5" x14ac:dyDescent="0.3">
      <c r="A230" s="23" t="s">
        <v>39</v>
      </c>
      <c r="B230" s="24">
        <v>43798</v>
      </c>
      <c r="C230" s="24">
        <v>45625</v>
      </c>
      <c r="D230" s="25">
        <v>0.14364214457794211</v>
      </c>
      <c r="E230" s="32">
        <v>4</v>
      </c>
    </row>
    <row r="231" spans="1:5" x14ac:dyDescent="0.3">
      <c r="A231" s="23" t="s">
        <v>40</v>
      </c>
      <c r="B231" s="24">
        <v>43763</v>
      </c>
      <c r="C231" s="24">
        <v>45590</v>
      </c>
      <c r="D231" s="25">
        <v>0.14357419303678792</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26" t="s">
        <v>856</v>
      </c>
      <c r="D239" s="27" t="s">
        <v>784</v>
      </c>
      <c r="E239" s="26" t="s">
        <v>14</v>
      </c>
    </row>
    <row r="240" spans="1:5" x14ac:dyDescent="0.3">
      <c r="A240" s="19"/>
      <c r="B240" s="20" t="s">
        <v>15</v>
      </c>
      <c r="C240" s="21">
        <v>-0.59514563647728802</v>
      </c>
      <c r="D240" s="21">
        <v>-0.1754237500514092</v>
      </c>
      <c r="E240" s="22"/>
    </row>
    <row r="241" spans="1:5" x14ac:dyDescent="0.3">
      <c r="A241" s="8" t="s">
        <v>16</v>
      </c>
      <c r="B241" s="16" t="s">
        <v>11</v>
      </c>
      <c r="C241" s="26" t="s">
        <v>108</v>
      </c>
      <c r="D241" s="26" t="s">
        <v>857</v>
      </c>
      <c r="E241" s="26" t="s">
        <v>14</v>
      </c>
    </row>
    <row r="242" spans="1:5" x14ac:dyDescent="0.3">
      <c r="A242" s="19"/>
      <c r="B242" s="20" t="s">
        <v>15</v>
      </c>
      <c r="C242" s="21">
        <v>-0.32728281718066421</v>
      </c>
      <c r="D242" s="21">
        <v>-6.574241321533425E-2</v>
      </c>
      <c r="E242" s="22"/>
    </row>
    <row r="243" spans="1:5" x14ac:dyDescent="0.3">
      <c r="A243" s="8" t="s">
        <v>19</v>
      </c>
      <c r="B243" s="16" t="s">
        <v>11</v>
      </c>
      <c r="C243" s="26" t="s">
        <v>397</v>
      </c>
      <c r="D243" s="26" t="s">
        <v>858</v>
      </c>
      <c r="E243" s="26" t="s">
        <v>14</v>
      </c>
    </row>
    <row r="244" spans="1:5" x14ac:dyDescent="0.3">
      <c r="A244" s="19"/>
      <c r="B244" s="20" t="s">
        <v>15</v>
      </c>
      <c r="C244" s="21">
        <v>4.7852537909743198E-2</v>
      </c>
      <c r="D244" s="21">
        <v>6.8281242545231713E-2</v>
      </c>
      <c r="E244" s="22"/>
    </row>
    <row r="245" spans="1:5" x14ac:dyDescent="0.3">
      <c r="A245" s="8" t="s">
        <v>22</v>
      </c>
      <c r="B245" s="16" t="s">
        <v>11</v>
      </c>
      <c r="C245" s="26" t="s">
        <v>112</v>
      </c>
      <c r="D245" s="26" t="s">
        <v>527</v>
      </c>
      <c r="E245" s="26" t="s">
        <v>14</v>
      </c>
    </row>
    <row r="246" spans="1:5" x14ac:dyDescent="0.3">
      <c r="A246" s="19"/>
      <c r="B246" s="20" t="s">
        <v>15</v>
      </c>
      <c r="C246" s="21">
        <v>1.0786521931687743</v>
      </c>
      <c r="D246" s="21">
        <v>0.14852535767636521</v>
      </c>
      <c r="E246" s="22"/>
    </row>
    <row r="247" spans="1:5" ht="32.4" customHeight="1" x14ac:dyDescent="0.3">
      <c r="A247" s="87" t="s">
        <v>25</v>
      </c>
      <c r="B247" s="87"/>
      <c r="C247" s="87"/>
      <c r="D247" s="87"/>
      <c r="E247" s="87"/>
    </row>
    <row r="248" spans="1:5" x14ac:dyDescent="0.3">
      <c r="A248" s="5" t="s">
        <v>26</v>
      </c>
    </row>
    <row r="249" spans="1:5" x14ac:dyDescent="0.3">
      <c r="A249" s="5" t="s">
        <v>859</v>
      </c>
    </row>
    <row r="250" spans="1:5" x14ac:dyDescent="0.3">
      <c r="A250" s="5" t="s">
        <v>562</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43889</v>
      </c>
      <c r="C256" s="24">
        <v>45716</v>
      </c>
      <c r="D256" s="25">
        <v>0.17341830806305841</v>
      </c>
      <c r="E256" s="32">
        <v>4</v>
      </c>
    </row>
    <row r="257" spans="1:5" x14ac:dyDescent="0.3">
      <c r="A257" s="31" t="s">
        <v>37</v>
      </c>
      <c r="B257" s="24">
        <v>43861</v>
      </c>
      <c r="C257" s="24">
        <v>45688</v>
      </c>
      <c r="D257" s="25">
        <v>0.17463871680069398</v>
      </c>
      <c r="E257" s="32">
        <v>4</v>
      </c>
    </row>
    <row r="258" spans="1:5" x14ac:dyDescent="0.3">
      <c r="A258" s="39" t="s">
        <v>38</v>
      </c>
      <c r="B258" s="24">
        <v>43830</v>
      </c>
      <c r="C258" s="24">
        <v>45657</v>
      </c>
      <c r="D258" s="25">
        <v>0.17500423963161427</v>
      </c>
      <c r="E258" s="32">
        <v>4</v>
      </c>
    </row>
    <row r="259" spans="1:5" x14ac:dyDescent="0.3">
      <c r="A259" s="39" t="s">
        <v>39</v>
      </c>
      <c r="B259" s="24">
        <v>43798</v>
      </c>
      <c r="C259" s="24">
        <v>45625</v>
      </c>
      <c r="D259" s="25">
        <v>0.17430002527296296</v>
      </c>
      <c r="E259" s="32">
        <v>4</v>
      </c>
    </row>
    <row r="260" spans="1:5" x14ac:dyDescent="0.3">
      <c r="A260" s="39" t="s">
        <v>40</v>
      </c>
      <c r="B260" s="24">
        <v>43769</v>
      </c>
      <c r="C260" s="24">
        <v>45596</v>
      </c>
      <c r="D260" s="25">
        <v>0.17425908327644954</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860</v>
      </c>
      <c r="D268" s="18" t="s">
        <v>861</v>
      </c>
      <c r="E268" s="17" t="s">
        <v>14</v>
      </c>
    </row>
    <row r="269" spans="1:5" x14ac:dyDescent="0.3">
      <c r="A269" s="19"/>
      <c r="B269" s="20" t="s">
        <v>15</v>
      </c>
      <c r="C269" s="21">
        <v>-0.76739132527249798</v>
      </c>
      <c r="D269" s="21">
        <v>-0.22797981431754488</v>
      </c>
      <c r="E269" s="22"/>
    </row>
    <row r="270" spans="1:5" x14ac:dyDescent="0.3">
      <c r="A270" s="8" t="s">
        <v>16</v>
      </c>
      <c r="B270" s="16" t="s">
        <v>11</v>
      </c>
      <c r="C270" s="17" t="s">
        <v>119</v>
      </c>
      <c r="D270" s="17" t="s">
        <v>120</v>
      </c>
      <c r="E270" s="17" t="s">
        <v>14</v>
      </c>
    </row>
    <row r="271" spans="1:5" x14ac:dyDescent="0.3">
      <c r="A271" s="19"/>
      <c r="B271" s="20" t="s">
        <v>15</v>
      </c>
      <c r="C271" s="21">
        <v>-0.35109702057223935</v>
      </c>
      <c r="D271" s="21">
        <v>-9.0910378288848404E-2</v>
      </c>
      <c r="E271" s="22"/>
    </row>
    <row r="272" spans="1:5" x14ac:dyDescent="0.3">
      <c r="A272" s="8" t="s">
        <v>19</v>
      </c>
      <c r="B272" s="16" t="s">
        <v>11</v>
      </c>
      <c r="C272" s="17" t="s">
        <v>167</v>
      </c>
      <c r="D272" s="17" t="s">
        <v>186</v>
      </c>
      <c r="E272" s="17" t="s">
        <v>14</v>
      </c>
    </row>
    <row r="273" spans="1:5" x14ac:dyDescent="0.3">
      <c r="A273" s="19"/>
      <c r="B273" s="20" t="s">
        <v>15</v>
      </c>
      <c r="C273" s="21">
        <v>2.3787536231883788E-2</v>
      </c>
      <c r="D273" s="21">
        <v>2.5726051028604813E-2</v>
      </c>
      <c r="E273" s="22"/>
    </row>
    <row r="274" spans="1:5" x14ac:dyDescent="0.3">
      <c r="A274" s="8" t="s">
        <v>22</v>
      </c>
      <c r="B274" s="16" t="s">
        <v>11</v>
      </c>
      <c r="C274" s="17" t="s">
        <v>123</v>
      </c>
      <c r="D274" s="17" t="s">
        <v>862</v>
      </c>
      <c r="E274" s="17" t="s">
        <v>14</v>
      </c>
    </row>
    <row r="275" spans="1:5" x14ac:dyDescent="0.3">
      <c r="A275" s="19"/>
      <c r="B275" s="20" t="s">
        <v>15</v>
      </c>
      <c r="C275" s="21">
        <v>0.59567629485593065</v>
      </c>
      <c r="D275" s="21">
        <v>8.7952027104824859E-2</v>
      </c>
      <c r="E275" s="22"/>
    </row>
    <row r="276" spans="1:5" ht="33" customHeight="1" x14ac:dyDescent="0.3">
      <c r="A276" s="87" t="s">
        <v>25</v>
      </c>
      <c r="B276" s="87"/>
      <c r="C276" s="87"/>
      <c r="D276" s="87"/>
      <c r="E276" s="87"/>
    </row>
    <row r="277" spans="1:5" x14ac:dyDescent="0.3">
      <c r="A277" s="5" t="s">
        <v>26</v>
      </c>
    </row>
    <row r="278" spans="1:5" x14ac:dyDescent="0.3">
      <c r="A278" s="5" t="s">
        <v>85</v>
      </c>
    </row>
    <row r="279" spans="1:5" x14ac:dyDescent="0.3">
      <c r="A279" s="5" t="s">
        <v>863</v>
      </c>
    </row>
    <row r="280" spans="1:5" x14ac:dyDescent="0.3">
      <c r="A280" s="5" t="s">
        <v>864</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43889</v>
      </c>
      <c r="C285" s="24">
        <v>45716</v>
      </c>
      <c r="D285" s="25">
        <v>0.20761628404789476</v>
      </c>
      <c r="E285" s="32">
        <v>5</v>
      </c>
    </row>
    <row r="286" spans="1:5" x14ac:dyDescent="0.3">
      <c r="A286" s="31" t="s">
        <v>37</v>
      </c>
      <c r="B286" s="24">
        <v>43861</v>
      </c>
      <c r="C286" s="24">
        <v>45688</v>
      </c>
      <c r="D286" s="25">
        <v>0.20903824380715097</v>
      </c>
      <c r="E286" s="32">
        <v>5</v>
      </c>
    </row>
    <row r="287" spans="1:5" x14ac:dyDescent="0.3">
      <c r="A287" s="23" t="s">
        <v>38</v>
      </c>
      <c r="B287" s="24">
        <v>43830</v>
      </c>
      <c r="C287" s="24">
        <v>45657</v>
      </c>
      <c r="D287" s="25">
        <v>0.20878814328177067</v>
      </c>
      <c r="E287" s="32">
        <v>5</v>
      </c>
    </row>
    <row r="288" spans="1:5" x14ac:dyDescent="0.3">
      <c r="A288" s="23" t="s">
        <v>39</v>
      </c>
      <c r="B288" s="24">
        <v>43798</v>
      </c>
      <c r="C288" s="24">
        <v>45625</v>
      </c>
      <c r="D288" s="25">
        <v>0.20866428267937548</v>
      </c>
      <c r="E288" s="32">
        <v>5</v>
      </c>
    </row>
    <row r="289" spans="1:5" x14ac:dyDescent="0.3">
      <c r="A289" s="23" t="s">
        <v>40</v>
      </c>
      <c r="B289" s="24">
        <v>43769</v>
      </c>
      <c r="C289" s="24">
        <v>45596</v>
      </c>
      <c r="D289" s="25">
        <v>0.20823187611028537</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602</v>
      </c>
      <c r="D297" s="18" t="s">
        <v>271</v>
      </c>
      <c r="E297" s="17" t="s">
        <v>14</v>
      </c>
    </row>
    <row r="298" spans="1:5" x14ac:dyDescent="0.3">
      <c r="A298" s="19"/>
      <c r="B298" s="20" t="s">
        <v>15</v>
      </c>
      <c r="C298" s="21">
        <v>-0.11729876224677649</v>
      </c>
      <c r="D298" s="21">
        <v>-3.1286465130335839E-2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135</v>
      </c>
      <c r="D301" s="17" t="s">
        <v>361</v>
      </c>
      <c r="E301" s="17" t="s">
        <v>14</v>
      </c>
    </row>
    <row r="302" spans="1:5" x14ac:dyDescent="0.3">
      <c r="A302" s="19"/>
      <c r="B302" s="20" t="s">
        <v>15</v>
      </c>
      <c r="C302" s="21">
        <v>1.3563919972872096E-2</v>
      </c>
      <c r="D302" s="21">
        <v>1.0864858884969797E-2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2.4" customHeight="1" x14ac:dyDescent="0.3">
      <c r="A305" s="87" t="s">
        <v>25</v>
      </c>
      <c r="B305" s="87"/>
      <c r="C305" s="87"/>
      <c r="D305" s="87"/>
      <c r="E305" s="87"/>
    </row>
    <row r="306" spans="1:5" x14ac:dyDescent="0.3">
      <c r="A306" s="5" t="s">
        <v>26</v>
      </c>
    </row>
    <row r="307" spans="1:5" x14ac:dyDescent="0.3">
      <c r="A307" s="5" t="s">
        <v>138</v>
      </c>
    </row>
    <row r="308" spans="1:5" x14ac:dyDescent="0.3">
      <c r="A308" s="5" t="s">
        <v>750</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43889</v>
      </c>
      <c r="C314" s="24">
        <v>45716</v>
      </c>
      <c r="D314" s="25">
        <v>2.6049166989738005E-2</v>
      </c>
      <c r="E314" s="32">
        <v>2</v>
      </c>
    </row>
    <row r="315" spans="1:5" x14ac:dyDescent="0.3">
      <c r="A315" s="31" t="s">
        <v>37</v>
      </c>
      <c r="B315" s="24">
        <v>43861</v>
      </c>
      <c r="C315" s="24">
        <v>45688</v>
      </c>
      <c r="D315" s="25">
        <v>2.6347006729064648E-2</v>
      </c>
      <c r="E315" s="32">
        <v>2</v>
      </c>
    </row>
    <row r="316" spans="1:5" x14ac:dyDescent="0.3">
      <c r="A316" s="23" t="s">
        <v>38</v>
      </c>
      <c r="B316" s="24">
        <v>43826</v>
      </c>
      <c r="C316" s="24">
        <v>45653</v>
      </c>
      <c r="D316" s="25">
        <v>2.6355728539900574E-2</v>
      </c>
      <c r="E316" s="32">
        <v>2</v>
      </c>
    </row>
    <row r="317" spans="1:5" x14ac:dyDescent="0.3">
      <c r="A317" s="23" t="s">
        <v>39</v>
      </c>
      <c r="B317" s="24">
        <v>43798</v>
      </c>
      <c r="C317" s="24">
        <v>45625</v>
      </c>
      <c r="D317" s="25">
        <v>2.6362440894810556E-2</v>
      </c>
      <c r="E317" s="32">
        <v>2</v>
      </c>
    </row>
    <row r="318" spans="1:5" x14ac:dyDescent="0.3">
      <c r="A318" s="23" t="s">
        <v>40</v>
      </c>
      <c r="B318" s="24">
        <v>43763</v>
      </c>
      <c r="C318" s="24">
        <v>45590</v>
      </c>
      <c r="D318" s="25">
        <v>2.6420986176817214E-2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721</v>
      </c>
      <c r="D326" s="18" t="s">
        <v>865</v>
      </c>
      <c r="E326" s="17" t="s">
        <v>14</v>
      </c>
    </row>
    <row r="327" spans="1:5" x14ac:dyDescent="0.3">
      <c r="A327" s="19"/>
      <c r="B327" s="20" t="s">
        <v>15</v>
      </c>
      <c r="C327" s="21">
        <v>-0.51126876379215913</v>
      </c>
      <c r="D327" s="21">
        <v>-0.17447533744342603</v>
      </c>
      <c r="E327" s="22"/>
    </row>
    <row r="328" spans="1:5" x14ac:dyDescent="0.3">
      <c r="A328" s="8" t="s">
        <v>16</v>
      </c>
      <c r="B328" s="16" t="s">
        <v>11</v>
      </c>
      <c r="C328" s="17" t="s">
        <v>144</v>
      </c>
      <c r="D328" s="17" t="s">
        <v>432</v>
      </c>
      <c r="E328" s="17" t="s">
        <v>14</v>
      </c>
    </row>
    <row r="329" spans="1:5" x14ac:dyDescent="0.3">
      <c r="A329" s="19"/>
      <c r="B329" s="20" t="s">
        <v>15</v>
      </c>
      <c r="C329" s="21">
        <v>-0.19285172253831806</v>
      </c>
      <c r="D329" s="21">
        <v>-1.0848454602085944E-4</v>
      </c>
      <c r="E329" s="22"/>
    </row>
    <row r="330" spans="1:5" x14ac:dyDescent="0.3">
      <c r="A330" s="8" t="s">
        <v>19</v>
      </c>
      <c r="B330" s="16" t="s">
        <v>11</v>
      </c>
      <c r="C330" s="17" t="s">
        <v>866</v>
      </c>
      <c r="D330" s="17" t="s">
        <v>867</v>
      </c>
      <c r="E330" s="17" t="s">
        <v>14</v>
      </c>
    </row>
    <row r="331" spans="1:5" x14ac:dyDescent="0.3">
      <c r="A331" s="19"/>
      <c r="B331" s="20" t="s">
        <v>15</v>
      </c>
      <c r="C331" s="21">
        <v>7.4303734773226715E-2</v>
      </c>
      <c r="D331" s="21">
        <v>9.508914314353345E-2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87" t="s">
        <v>25</v>
      </c>
      <c r="B334" s="87"/>
      <c r="C334" s="87"/>
      <c r="D334" s="87"/>
      <c r="E334" s="87"/>
    </row>
    <row r="335" spans="1:5" x14ac:dyDescent="0.3">
      <c r="A335" s="5" t="s">
        <v>26</v>
      </c>
    </row>
    <row r="336" spans="1:5" x14ac:dyDescent="0.3">
      <c r="A336" s="5" t="s">
        <v>85</v>
      </c>
    </row>
    <row r="337" spans="1:5" x14ac:dyDescent="0.3">
      <c r="A337" s="5" t="s">
        <v>782</v>
      </c>
    </row>
    <row r="338" spans="1:5" x14ac:dyDescent="0.3">
      <c r="A338" s="5" t="s">
        <v>150</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45716</v>
      </c>
      <c r="D343" s="25">
        <v>0.1571423044981578</v>
      </c>
      <c r="E343" s="32">
        <v>4</v>
      </c>
    </row>
    <row r="344" spans="1:5" x14ac:dyDescent="0.3">
      <c r="A344" s="31" t="s">
        <v>37</v>
      </c>
      <c r="B344" s="24">
        <v>43910</v>
      </c>
      <c r="C344" s="24">
        <v>45688</v>
      </c>
      <c r="D344" s="25">
        <v>0.1577588320212977</v>
      </c>
      <c r="E344" s="32">
        <v>4</v>
      </c>
    </row>
    <row r="345" spans="1:5" x14ac:dyDescent="0.3">
      <c r="A345" s="23" t="s">
        <v>38</v>
      </c>
      <c r="B345" s="24">
        <v>43910</v>
      </c>
      <c r="C345" s="24">
        <v>45657</v>
      </c>
      <c r="D345" s="25">
        <v>0.15836988777266739</v>
      </c>
      <c r="E345" s="32">
        <v>4</v>
      </c>
    </row>
    <row r="346" spans="1:5" x14ac:dyDescent="0.3">
      <c r="A346" s="23" t="s">
        <v>39</v>
      </c>
      <c r="B346" s="24">
        <v>43910</v>
      </c>
      <c r="C346" s="24">
        <v>45625</v>
      </c>
      <c r="D346" s="25">
        <v>0.15907224624084965</v>
      </c>
      <c r="E346" s="32">
        <v>4</v>
      </c>
    </row>
    <row r="347" spans="1:5" x14ac:dyDescent="0.3">
      <c r="A347" s="23" t="s">
        <v>40</v>
      </c>
      <c r="B347" s="24">
        <v>43910</v>
      </c>
      <c r="C347" s="24">
        <v>45596</v>
      </c>
      <c r="D347" s="25">
        <v>0.15974005839972594</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868</v>
      </c>
      <c r="D355" s="18" t="s">
        <v>869</v>
      </c>
      <c r="E355" s="17" t="s">
        <v>14</v>
      </c>
    </row>
    <row r="356" spans="1:5" x14ac:dyDescent="0.3">
      <c r="A356" s="19"/>
      <c r="B356" s="20" t="s">
        <v>15</v>
      </c>
      <c r="C356" s="21">
        <v>-0.36675040002671344</v>
      </c>
      <c r="D356" s="21">
        <v>-8.1824688325318751E-2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251</v>
      </c>
      <c r="D359" s="17" t="s">
        <v>870</v>
      </c>
      <c r="E359" s="17" t="s">
        <v>14</v>
      </c>
    </row>
    <row r="360" spans="1:5" x14ac:dyDescent="0.3">
      <c r="A360" s="19"/>
      <c r="B360" s="20" t="s">
        <v>15</v>
      </c>
      <c r="C360" s="21">
        <v>7.5449796865931784E-3</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3" customHeight="1" x14ac:dyDescent="0.3">
      <c r="A363" s="87" t="s">
        <v>25</v>
      </c>
      <c r="B363" s="87"/>
      <c r="C363" s="87"/>
      <c r="D363" s="87"/>
      <c r="E363" s="87"/>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43889</v>
      </c>
      <c r="C372" s="24">
        <v>45716</v>
      </c>
      <c r="D372" s="25">
        <v>7.9288582627827217E-2</v>
      </c>
      <c r="E372" s="32">
        <v>3</v>
      </c>
    </row>
    <row r="373" spans="1:5" x14ac:dyDescent="0.3">
      <c r="A373" s="31" t="s">
        <v>37</v>
      </c>
      <c r="B373" s="24">
        <v>43861</v>
      </c>
      <c r="C373" s="24">
        <v>45688</v>
      </c>
      <c r="D373" s="25">
        <v>8.0998842578522731E-2</v>
      </c>
      <c r="E373" s="32">
        <v>3</v>
      </c>
    </row>
    <row r="374" spans="1:5" x14ac:dyDescent="0.3">
      <c r="A374" s="23" t="s">
        <v>38</v>
      </c>
      <c r="B374" s="24">
        <v>43826</v>
      </c>
      <c r="C374" s="24">
        <v>45653</v>
      </c>
      <c r="D374" s="25">
        <v>8.1105212690537581E-2</v>
      </c>
      <c r="E374" s="32">
        <v>3</v>
      </c>
    </row>
    <row r="375" spans="1:5" x14ac:dyDescent="0.3">
      <c r="A375" s="23" t="s">
        <v>39</v>
      </c>
      <c r="B375" s="24">
        <v>43798</v>
      </c>
      <c r="C375" s="24">
        <v>45625</v>
      </c>
      <c r="D375" s="25">
        <v>8.129665236863616E-2</v>
      </c>
      <c r="E375" s="32">
        <v>3</v>
      </c>
    </row>
    <row r="376" spans="1:5" x14ac:dyDescent="0.3">
      <c r="A376" s="23" t="s">
        <v>40</v>
      </c>
      <c r="B376" s="24">
        <v>43763</v>
      </c>
      <c r="C376" s="24">
        <v>45590</v>
      </c>
      <c r="D376" s="25">
        <v>8.1432830477250542E-2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827</v>
      </c>
      <c r="D384" s="18" t="s">
        <v>871</v>
      </c>
      <c r="E384" s="17" t="s">
        <v>14</v>
      </c>
    </row>
    <row r="385" spans="1:5" x14ac:dyDescent="0.3">
      <c r="A385" s="19"/>
      <c r="B385" s="20" t="s">
        <v>15</v>
      </c>
      <c r="C385" s="21">
        <v>-0.49877699940667486</v>
      </c>
      <c r="D385" s="21">
        <v>-0.17826243129806552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405</v>
      </c>
      <c r="E388" s="17" t="s">
        <v>14</v>
      </c>
    </row>
    <row r="389" spans="1:5" x14ac:dyDescent="0.3">
      <c r="A389" s="19"/>
      <c r="B389" s="20" t="s">
        <v>15</v>
      </c>
      <c r="C389" s="21">
        <v>1.1843812224121564E-3</v>
      </c>
      <c r="D389" s="21">
        <v>2.2947837775260327E-2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4.799999999999997" customHeight="1" x14ac:dyDescent="0.3">
      <c r="A392" s="87" t="s">
        <v>25</v>
      </c>
      <c r="B392" s="87"/>
      <c r="C392" s="87"/>
      <c r="D392" s="87"/>
      <c r="E392" s="87"/>
    </row>
    <row r="393" spans="1:5" x14ac:dyDescent="0.3">
      <c r="A393" s="5" t="s">
        <v>26</v>
      </c>
    </row>
    <row r="394" spans="1:5" x14ac:dyDescent="0.3">
      <c r="A394" s="5" t="s">
        <v>49</v>
      </c>
    </row>
    <row r="395" spans="1:5" x14ac:dyDescent="0.3">
      <c r="A395" s="5" t="s">
        <v>517</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43886</v>
      </c>
      <c r="C401" s="24">
        <v>45713</v>
      </c>
      <c r="D401" s="25">
        <v>0.14693328590949992</v>
      </c>
      <c r="E401" s="32">
        <v>4</v>
      </c>
    </row>
    <row r="402" spans="1:5" x14ac:dyDescent="0.3">
      <c r="A402" s="31" t="s">
        <v>37</v>
      </c>
      <c r="B402" s="24">
        <v>43858</v>
      </c>
      <c r="C402" s="24">
        <v>45685</v>
      </c>
      <c r="D402" s="25">
        <v>0.14777829398423548</v>
      </c>
      <c r="E402" s="32">
        <v>4</v>
      </c>
    </row>
    <row r="403" spans="1:5" x14ac:dyDescent="0.3">
      <c r="A403" s="23" t="s">
        <v>38</v>
      </c>
      <c r="B403" s="24">
        <v>43830</v>
      </c>
      <c r="C403" s="24">
        <v>45657</v>
      </c>
      <c r="D403" s="25">
        <v>0.14756528763172247</v>
      </c>
      <c r="E403" s="32">
        <v>4</v>
      </c>
    </row>
    <row r="404" spans="1:5" x14ac:dyDescent="0.3">
      <c r="A404" s="23" t="s">
        <v>39</v>
      </c>
      <c r="B404" s="24">
        <v>43795</v>
      </c>
      <c r="C404" s="24">
        <v>45622</v>
      </c>
      <c r="D404" s="25">
        <v>0.14760534195004685</v>
      </c>
      <c r="E404" s="32">
        <v>4</v>
      </c>
    </row>
    <row r="405" spans="1:5" x14ac:dyDescent="0.3">
      <c r="A405" s="23" t="s">
        <v>40</v>
      </c>
      <c r="B405" s="24">
        <v>43767</v>
      </c>
      <c r="C405" s="24">
        <v>45594</v>
      </c>
      <c r="D405" s="25">
        <v>0.14743828105487822</v>
      </c>
      <c r="E405" s="32">
        <v>4</v>
      </c>
    </row>
    <row r="407" spans="1:5" x14ac:dyDescent="0.3">
      <c r="A407" s="92" t="s">
        <v>835</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872</v>
      </c>
      <c r="D413" s="18" t="s">
        <v>873</v>
      </c>
      <c r="E413" s="17" t="s">
        <v>14</v>
      </c>
    </row>
    <row r="414" spans="1:5" x14ac:dyDescent="0.3">
      <c r="A414" s="19"/>
      <c r="B414" s="20" t="s">
        <v>15</v>
      </c>
      <c r="C414" s="21">
        <v>-0.46303994663378967</v>
      </c>
      <c r="D414" s="21">
        <v>-0.15735483933504946</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378</v>
      </c>
      <c r="E417" s="17" t="s">
        <v>14</v>
      </c>
    </row>
    <row r="418" spans="1:5" x14ac:dyDescent="0.3">
      <c r="A418" s="19"/>
      <c r="B418" s="20" t="s">
        <v>15</v>
      </c>
      <c r="C418" s="21">
        <v>-4.8376783595579731E-2</v>
      </c>
      <c r="D418" s="21">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200000000000003" customHeight="1" x14ac:dyDescent="0.3">
      <c r="A421" s="87" t="s">
        <v>25</v>
      </c>
      <c r="B421" s="87"/>
      <c r="C421" s="87"/>
      <c r="D421" s="87"/>
      <c r="E421" s="87"/>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43886</v>
      </c>
      <c r="C430" s="24">
        <v>45716</v>
      </c>
      <c r="D430" s="25">
        <v>0.10964226169824166</v>
      </c>
      <c r="E430" s="32">
        <v>3</v>
      </c>
    </row>
    <row r="431" spans="1:5" x14ac:dyDescent="0.3">
      <c r="A431" s="31" t="s">
        <v>37</v>
      </c>
      <c r="B431" s="24">
        <v>43858</v>
      </c>
      <c r="C431" s="24">
        <v>45688</v>
      </c>
      <c r="D431" s="25">
        <v>0.11004453122956424</v>
      </c>
      <c r="E431" s="32">
        <v>3</v>
      </c>
    </row>
    <row r="432" spans="1:5" x14ac:dyDescent="0.3">
      <c r="A432" s="23" t="s">
        <v>38</v>
      </c>
      <c r="B432" s="24">
        <v>43830</v>
      </c>
      <c r="C432" s="24">
        <v>45657</v>
      </c>
      <c r="D432" s="25">
        <v>0.10985281108823346</v>
      </c>
      <c r="E432" s="32">
        <v>3</v>
      </c>
    </row>
    <row r="433" spans="1:5" x14ac:dyDescent="0.3">
      <c r="A433" s="23" t="s">
        <v>39</v>
      </c>
      <c r="B433" s="24">
        <v>43795</v>
      </c>
      <c r="C433" s="24">
        <v>45622</v>
      </c>
      <c r="D433" s="25">
        <v>0.10995565355889865</v>
      </c>
      <c r="E433" s="32">
        <v>3</v>
      </c>
    </row>
    <row r="434" spans="1:5" x14ac:dyDescent="0.3">
      <c r="A434" s="23" t="s">
        <v>40</v>
      </c>
      <c r="B434" s="24">
        <v>43767</v>
      </c>
      <c r="C434" s="24">
        <v>45594</v>
      </c>
      <c r="D434" s="25">
        <v>0.10997486737628936</v>
      </c>
      <c r="E434" s="32">
        <v>3</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26" t="s">
        <v>874</v>
      </c>
      <c r="D442" s="27" t="s">
        <v>875</v>
      </c>
      <c r="E442" s="26" t="s">
        <v>14</v>
      </c>
    </row>
    <row r="443" spans="1:5" x14ac:dyDescent="0.3">
      <c r="A443" s="19"/>
      <c r="B443" s="20" t="s">
        <v>15</v>
      </c>
      <c r="C443" s="21">
        <v>-0.48101909088198225</v>
      </c>
      <c r="D443" s="21">
        <v>-0.17000958758226437</v>
      </c>
      <c r="E443" s="22"/>
    </row>
    <row r="444" spans="1:5" x14ac:dyDescent="0.3">
      <c r="A444" s="8" t="s">
        <v>16</v>
      </c>
      <c r="B444" s="16" t="s">
        <v>11</v>
      </c>
      <c r="C444" s="26" t="s">
        <v>80</v>
      </c>
      <c r="D444" s="26" t="s">
        <v>67</v>
      </c>
      <c r="E444" s="26" t="s">
        <v>14</v>
      </c>
    </row>
    <row r="445" spans="1:5" x14ac:dyDescent="0.3">
      <c r="A445" s="19"/>
      <c r="B445" s="20" t="s">
        <v>15</v>
      </c>
      <c r="C445" s="21">
        <v>-0.245335006663705</v>
      </c>
      <c r="D445" s="21">
        <v>-9.3654023087861415E-2</v>
      </c>
      <c r="E445" s="22"/>
    </row>
    <row r="446" spans="1:5" x14ac:dyDescent="0.3">
      <c r="A446" s="8" t="s">
        <v>19</v>
      </c>
      <c r="B446" s="16" t="s">
        <v>11</v>
      </c>
      <c r="C446" s="26" t="s">
        <v>134</v>
      </c>
      <c r="D446" s="26" t="s">
        <v>759</v>
      </c>
      <c r="E446" s="26" t="s">
        <v>14</v>
      </c>
    </row>
    <row r="447" spans="1:5" x14ac:dyDescent="0.3">
      <c r="A447" s="19"/>
      <c r="B447" s="20" t="s">
        <v>15</v>
      </c>
      <c r="C447" s="21">
        <v>2.1775534536203622E-3</v>
      </c>
      <c r="D447" s="21">
        <v>2.6329814462421997E-2</v>
      </c>
      <c r="E447" s="22"/>
    </row>
    <row r="448" spans="1:5" x14ac:dyDescent="0.3">
      <c r="A448" s="8" t="s">
        <v>22</v>
      </c>
      <c r="B448" s="16" t="s">
        <v>11</v>
      </c>
      <c r="C448" s="26" t="s">
        <v>176</v>
      </c>
      <c r="D448" s="26" t="s">
        <v>111</v>
      </c>
      <c r="E448" s="26" t="s">
        <v>14</v>
      </c>
    </row>
    <row r="449" spans="1:5" x14ac:dyDescent="0.3">
      <c r="A449" s="19"/>
      <c r="B449" s="20" t="s">
        <v>15</v>
      </c>
      <c r="C449" s="21">
        <v>0.44704777872965362</v>
      </c>
      <c r="D449" s="21">
        <v>0.14538954911026725</v>
      </c>
      <c r="E449" s="22"/>
    </row>
    <row r="450" spans="1:5" ht="34.799999999999997" customHeight="1" x14ac:dyDescent="0.3">
      <c r="A450" s="87" t="s">
        <v>25</v>
      </c>
      <c r="B450" s="87"/>
      <c r="C450" s="87"/>
      <c r="D450" s="87"/>
      <c r="E450" s="87"/>
    </row>
    <row r="451" spans="1:5" x14ac:dyDescent="0.3">
      <c r="A451" s="5" t="s">
        <v>26</v>
      </c>
    </row>
    <row r="452" spans="1:5" x14ac:dyDescent="0.3">
      <c r="A452" s="5" t="s">
        <v>49</v>
      </c>
    </row>
    <row r="453" spans="1:5" x14ac:dyDescent="0.3">
      <c r="A453" s="5" t="s">
        <v>876</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43886</v>
      </c>
      <c r="C459" s="24">
        <v>45713</v>
      </c>
      <c r="D459" s="25">
        <v>0.13979472982141986</v>
      </c>
      <c r="E459" s="32">
        <v>4</v>
      </c>
    </row>
    <row r="460" spans="1:5" x14ac:dyDescent="0.3">
      <c r="A460" s="31" t="s">
        <v>37</v>
      </c>
      <c r="B460" s="24">
        <v>43858</v>
      </c>
      <c r="C460" s="24">
        <v>45685</v>
      </c>
      <c r="D460" s="25">
        <v>0.14061820393167446</v>
      </c>
      <c r="E460" s="32">
        <v>4</v>
      </c>
    </row>
    <row r="461" spans="1:5" x14ac:dyDescent="0.3">
      <c r="A461" s="39" t="s">
        <v>38</v>
      </c>
      <c r="B461" s="24">
        <v>43830</v>
      </c>
      <c r="C461" s="24">
        <v>45657</v>
      </c>
      <c r="D461" s="25">
        <v>0.14041194339995974</v>
      </c>
      <c r="E461" s="32">
        <v>4</v>
      </c>
    </row>
    <row r="462" spans="1:5" x14ac:dyDescent="0.3">
      <c r="A462" s="39" t="s">
        <v>39</v>
      </c>
      <c r="B462" s="24">
        <v>43795</v>
      </c>
      <c r="C462" s="24">
        <v>45622</v>
      </c>
      <c r="D462" s="25">
        <v>0.14048321636576552</v>
      </c>
      <c r="E462" s="32">
        <v>4</v>
      </c>
    </row>
    <row r="463" spans="1:5" x14ac:dyDescent="0.3">
      <c r="A463" s="39" t="s">
        <v>40</v>
      </c>
      <c r="B463" s="24">
        <v>43767</v>
      </c>
      <c r="C463" s="24">
        <v>45594</v>
      </c>
      <c r="D463" s="25">
        <v>0.1403308472097638</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721</v>
      </c>
      <c r="D471" s="18" t="s">
        <v>183</v>
      </c>
      <c r="E471" s="17" t="s">
        <v>14</v>
      </c>
    </row>
    <row r="472" spans="1:5" x14ac:dyDescent="0.3">
      <c r="A472" s="19"/>
      <c r="B472" s="20" t="s">
        <v>15</v>
      </c>
      <c r="C472" s="21">
        <v>-0.51072795724044995</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467</v>
      </c>
      <c r="D475" s="17" t="s">
        <v>437</v>
      </c>
      <c r="E475" s="17" t="s">
        <v>14</v>
      </c>
    </row>
    <row r="476" spans="1:5" x14ac:dyDescent="0.3">
      <c r="A476" s="19"/>
      <c r="B476" s="20" t="s">
        <v>15</v>
      </c>
      <c r="C476" s="21">
        <v>-6.9770455873757964E-2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3.6" customHeight="1" x14ac:dyDescent="0.3">
      <c r="A479" s="87" t="s">
        <v>25</v>
      </c>
      <c r="B479" s="87"/>
      <c r="C479" s="87"/>
      <c r="D479" s="87"/>
      <c r="E479" s="87"/>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43872</v>
      </c>
      <c r="C488" s="24">
        <v>45706</v>
      </c>
      <c r="D488" s="25">
        <v>7.8127119992930219E-2</v>
      </c>
      <c r="E488" s="32">
        <v>3</v>
      </c>
    </row>
    <row r="489" spans="1:5" x14ac:dyDescent="0.3">
      <c r="A489" s="31" t="s">
        <v>37</v>
      </c>
      <c r="B489" s="24">
        <v>43844</v>
      </c>
      <c r="C489" s="24">
        <v>45678</v>
      </c>
      <c r="D489" s="25">
        <v>7.8110933287626708E-2</v>
      </c>
      <c r="E489" s="32">
        <v>3</v>
      </c>
    </row>
    <row r="490" spans="1:5" x14ac:dyDescent="0.3">
      <c r="A490" s="23" t="s">
        <v>38</v>
      </c>
      <c r="B490" s="24">
        <v>43816</v>
      </c>
      <c r="C490" s="24">
        <v>45650</v>
      </c>
      <c r="D490" s="25">
        <v>7.8097903126641832E-2</v>
      </c>
      <c r="E490" s="32">
        <v>3</v>
      </c>
    </row>
    <row r="491" spans="1:5" x14ac:dyDescent="0.3">
      <c r="A491" s="23" t="s">
        <v>39</v>
      </c>
      <c r="B491" s="24">
        <v>43788</v>
      </c>
      <c r="C491" s="24">
        <v>45622</v>
      </c>
      <c r="D491" s="25">
        <v>7.8309612005525095E-2</v>
      </c>
      <c r="E491" s="32">
        <v>3</v>
      </c>
    </row>
    <row r="492" spans="1:5" x14ac:dyDescent="0.3">
      <c r="A492" s="23" t="s">
        <v>40</v>
      </c>
      <c r="B492" s="24">
        <v>43760</v>
      </c>
      <c r="C492" s="24">
        <v>45594</v>
      </c>
      <c r="D492" s="25">
        <v>7.8379201877569929E-2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26" t="s">
        <v>448</v>
      </c>
      <c r="D500" s="27" t="s">
        <v>877</v>
      </c>
      <c r="E500" s="26" t="s">
        <v>14</v>
      </c>
    </row>
    <row r="501" spans="1:5" x14ac:dyDescent="0.3">
      <c r="A501" s="19"/>
      <c r="B501" s="20" t="s">
        <v>15</v>
      </c>
      <c r="C501" s="21">
        <v>-0.67622312438345145</v>
      </c>
      <c r="D501" s="21">
        <v>-9.3011393753210769E-2</v>
      </c>
      <c r="E501" s="22"/>
    </row>
    <row r="502" spans="1:5" x14ac:dyDescent="0.3">
      <c r="A502" s="8" t="s">
        <v>16</v>
      </c>
      <c r="B502" s="16" t="s">
        <v>11</v>
      </c>
      <c r="C502" s="26" t="s">
        <v>192</v>
      </c>
      <c r="D502" s="26" t="s">
        <v>193</v>
      </c>
      <c r="E502" s="26" t="s">
        <v>14</v>
      </c>
    </row>
    <row r="503" spans="1:5" x14ac:dyDescent="0.3">
      <c r="A503" s="19"/>
      <c r="B503" s="20" t="s">
        <v>15</v>
      </c>
      <c r="C503" s="21">
        <v>-0.2302506228329777</v>
      </c>
      <c r="D503" s="21">
        <v>-4.5361930729109767E-2</v>
      </c>
      <c r="E503" s="22"/>
    </row>
    <row r="504" spans="1:5" x14ac:dyDescent="0.3">
      <c r="A504" s="8" t="s">
        <v>19</v>
      </c>
      <c r="B504" s="16" t="s">
        <v>11</v>
      </c>
      <c r="C504" s="26" t="s">
        <v>470</v>
      </c>
      <c r="D504" s="26" t="s">
        <v>228</v>
      </c>
      <c r="E504" s="26" t="s">
        <v>14</v>
      </c>
    </row>
    <row r="505" spans="1:5" x14ac:dyDescent="0.3">
      <c r="A505" s="19"/>
      <c r="B505" s="20" t="s">
        <v>15</v>
      </c>
      <c r="C505" s="21">
        <v>-7.4727052957786699E-2</v>
      </c>
      <c r="D505" s="21">
        <v>-9.3930003488265079E-3</v>
      </c>
      <c r="E505" s="22"/>
    </row>
    <row r="506" spans="1:5" x14ac:dyDescent="0.3">
      <c r="A506" s="8" t="s">
        <v>22</v>
      </c>
      <c r="B506" s="16" t="s">
        <v>11</v>
      </c>
      <c r="C506" s="26" t="s">
        <v>196</v>
      </c>
      <c r="D506" s="26" t="s">
        <v>646</v>
      </c>
      <c r="E506" s="26" t="s">
        <v>14</v>
      </c>
    </row>
    <row r="507" spans="1:5" x14ac:dyDescent="0.3">
      <c r="A507" s="19"/>
      <c r="B507" s="20" t="s">
        <v>15</v>
      </c>
      <c r="C507" s="21">
        <v>0.13851284703993083</v>
      </c>
      <c r="D507" s="21">
        <v>2.0811919717387939E-2</v>
      </c>
      <c r="E507" s="22"/>
    </row>
    <row r="508" spans="1:5" ht="34.200000000000003" customHeight="1" x14ac:dyDescent="0.3">
      <c r="A508" s="87" t="s">
        <v>25</v>
      </c>
      <c r="B508" s="87"/>
      <c r="C508" s="87"/>
      <c r="D508" s="87"/>
      <c r="E508" s="87"/>
    </row>
    <row r="509" spans="1:5" x14ac:dyDescent="0.3">
      <c r="A509" s="5" t="s">
        <v>26</v>
      </c>
    </row>
    <row r="510" spans="1:5" x14ac:dyDescent="0.3">
      <c r="A510" s="5" t="s">
        <v>198</v>
      </c>
    </row>
    <row r="511" spans="1:5" x14ac:dyDescent="0.3">
      <c r="A511" s="5" t="s">
        <v>706</v>
      </c>
    </row>
    <row r="512" spans="1:5" x14ac:dyDescent="0.3">
      <c r="A512" s="5" t="s">
        <v>150</v>
      </c>
    </row>
    <row r="513" spans="1:5" x14ac:dyDescent="0.3">
      <c r="A513" s="5" t="s">
        <v>30</v>
      </c>
      <c r="B513" s="50"/>
      <c r="C513" s="50"/>
      <c r="D513" s="50"/>
      <c r="E513" s="50"/>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43879</v>
      </c>
      <c r="C517" s="24">
        <v>45713</v>
      </c>
      <c r="D517" s="25">
        <v>0.10227587610244965</v>
      </c>
      <c r="E517" s="32">
        <v>3</v>
      </c>
    </row>
    <row r="518" spans="1:5" x14ac:dyDescent="0.3">
      <c r="A518" s="31" t="s">
        <v>37</v>
      </c>
      <c r="B518" s="24">
        <v>43851</v>
      </c>
      <c r="C518" s="24">
        <v>45685</v>
      </c>
      <c r="D518" s="25">
        <v>0.1023545936728421</v>
      </c>
      <c r="E518" s="32">
        <v>3</v>
      </c>
    </row>
    <row r="519" spans="1:5" x14ac:dyDescent="0.3">
      <c r="A519" s="39" t="s">
        <v>38</v>
      </c>
      <c r="B519" s="24">
        <v>43823</v>
      </c>
      <c r="C519" s="24">
        <v>45657</v>
      </c>
      <c r="D519" s="25">
        <v>0.10235381900035065</v>
      </c>
      <c r="E519" s="32">
        <v>3</v>
      </c>
    </row>
    <row r="520" spans="1:5" x14ac:dyDescent="0.3">
      <c r="A520" s="39" t="s">
        <v>39</v>
      </c>
      <c r="B520" s="24">
        <v>43781</v>
      </c>
      <c r="C520" s="24">
        <v>45615</v>
      </c>
      <c r="D520" s="25">
        <v>0.10241749051706749</v>
      </c>
      <c r="E520" s="32">
        <v>3</v>
      </c>
    </row>
    <row r="521" spans="1:5" x14ac:dyDescent="0.3">
      <c r="A521" s="39" t="s">
        <v>40</v>
      </c>
      <c r="B521" s="24">
        <v>43753</v>
      </c>
      <c r="C521" s="24">
        <v>45587</v>
      </c>
      <c r="D521" s="25">
        <v>0.10248695256481165</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878</v>
      </c>
      <c r="D529" s="27" t="s">
        <v>879</v>
      </c>
      <c r="E529" s="26" t="s">
        <v>14</v>
      </c>
    </row>
    <row r="530" spans="1:5" x14ac:dyDescent="0.3">
      <c r="A530" s="19"/>
      <c r="B530" s="20" t="s">
        <v>15</v>
      </c>
      <c r="C530" s="21">
        <v>-0.38908597179042304</v>
      </c>
      <c r="D530" s="21">
        <v>-0.14759875565775649</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549</v>
      </c>
      <c r="D533" s="26" t="s">
        <v>243</v>
      </c>
      <c r="E533" s="26" t="s">
        <v>14</v>
      </c>
    </row>
    <row r="534" spans="1:5" x14ac:dyDescent="0.3">
      <c r="A534" s="19"/>
      <c r="B534" s="20" t="s">
        <v>15</v>
      </c>
      <c r="C534" s="21">
        <v>-2.6349104753038199E-2</v>
      </c>
      <c r="D534" s="21">
        <v>4.3548753768560822E-3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7.799999999999997" customHeight="1" x14ac:dyDescent="0.3">
      <c r="A537" s="87" t="s">
        <v>25</v>
      </c>
      <c r="B537" s="87"/>
      <c r="C537" s="87"/>
      <c r="D537" s="87"/>
      <c r="E537" s="87"/>
    </row>
    <row r="538" spans="1:5" x14ac:dyDescent="0.3">
      <c r="A538" s="5" t="s">
        <v>26</v>
      </c>
    </row>
    <row r="539" spans="1:5" x14ac:dyDescent="0.3">
      <c r="A539" s="5" t="s">
        <v>138</v>
      </c>
    </row>
    <row r="540" spans="1:5" x14ac:dyDescent="0.3">
      <c r="A540" s="5" t="s">
        <v>777</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43886</v>
      </c>
      <c r="C546" s="24">
        <v>45713</v>
      </c>
      <c r="D546" s="25">
        <v>9.7465619215058433E-2</v>
      </c>
      <c r="E546" s="32">
        <v>3</v>
      </c>
    </row>
    <row r="547" spans="1:5" x14ac:dyDescent="0.3">
      <c r="A547" s="31" t="s">
        <v>37</v>
      </c>
      <c r="B547" s="24">
        <v>43858</v>
      </c>
      <c r="C547" s="24">
        <v>45685</v>
      </c>
      <c r="D547" s="25">
        <v>9.7767988761896518E-2</v>
      </c>
      <c r="E547" s="32">
        <v>3</v>
      </c>
    </row>
    <row r="548" spans="1:5" x14ac:dyDescent="0.3">
      <c r="A548" s="39" t="s">
        <v>38</v>
      </c>
      <c r="B548" s="24">
        <v>43830</v>
      </c>
      <c r="C548" s="24">
        <v>45657</v>
      </c>
      <c r="D548" s="25">
        <v>9.7767568222410312E-2</v>
      </c>
      <c r="E548" s="32">
        <v>3</v>
      </c>
    </row>
    <row r="549" spans="1:5" x14ac:dyDescent="0.3">
      <c r="A549" s="39" t="s">
        <v>39</v>
      </c>
      <c r="B549" s="24">
        <v>43795</v>
      </c>
      <c r="C549" s="24">
        <v>45622</v>
      </c>
      <c r="D549" s="25">
        <v>9.7855049744681427E-2</v>
      </c>
      <c r="E549" s="32">
        <v>3</v>
      </c>
    </row>
    <row r="550" spans="1:5" x14ac:dyDescent="0.3">
      <c r="A550" s="39" t="s">
        <v>40</v>
      </c>
      <c r="B550" s="24">
        <v>43767</v>
      </c>
      <c r="C550" s="24">
        <v>45594</v>
      </c>
      <c r="D550" s="25">
        <v>9.7880256498745391E-2</v>
      </c>
      <c r="E550" s="32">
        <v>3</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836</v>
      </c>
      <c r="D558" s="27" t="s">
        <v>840</v>
      </c>
      <c r="E558" s="26" t="s">
        <v>14</v>
      </c>
    </row>
    <row r="559" spans="1:5" x14ac:dyDescent="0.3">
      <c r="A559" s="19"/>
      <c r="B559" s="20" t="s">
        <v>15</v>
      </c>
      <c r="C559" s="21">
        <v>-0.43219520877136641</v>
      </c>
      <c r="D559" s="21">
        <v>-0.18068495559282582</v>
      </c>
      <c r="E559" s="22"/>
    </row>
    <row r="560" spans="1:5" x14ac:dyDescent="0.3">
      <c r="A560" s="8" t="s">
        <v>16</v>
      </c>
      <c r="B560" s="16" t="s">
        <v>11</v>
      </c>
      <c r="C560" s="26" t="s">
        <v>841</v>
      </c>
      <c r="D560" s="26" t="s">
        <v>842</v>
      </c>
      <c r="E560" s="26" t="s">
        <v>14</v>
      </c>
    </row>
    <row r="561" spans="1:5" x14ac:dyDescent="0.3">
      <c r="A561" s="19"/>
      <c r="B561" s="20" t="s">
        <v>15</v>
      </c>
      <c r="C561" s="21">
        <v>-0.19208130964631087</v>
      </c>
      <c r="D561" s="21">
        <v>-4.9454902239860599E-2</v>
      </c>
      <c r="E561" s="22"/>
    </row>
    <row r="562" spans="1:5" x14ac:dyDescent="0.3">
      <c r="A562" s="8" t="s">
        <v>19</v>
      </c>
      <c r="B562" s="16" t="s">
        <v>11</v>
      </c>
      <c r="C562" s="26" t="s">
        <v>269</v>
      </c>
      <c r="D562" s="26" t="s">
        <v>880</v>
      </c>
      <c r="E562" s="26" t="s">
        <v>14</v>
      </c>
    </row>
    <row r="563" spans="1:5" x14ac:dyDescent="0.3">
      <c r="A563" s="19"/>
      <c r="B563" s="20" t="s">
        <v>15</v>
      </c>
      <c r="C563" s="21">
        <v>-1.035066033195764E-2</v>
      </c>
      <c r="D563" s="21">
        <v>4.122979245492342E-2</v>
      </c>
      <c r="E563" s="22"/>
    </row>
    <row r="564" spans="1:5" x14ac:dyDescent="0.3">
      <c r="A564" s="8" t="s">
        <v>22</v>
      </c>
      <c r="B564" s="16" t="s">
        <v>11</v>
      </c>
      <c r="C564" s="26" t="s">
        <v>843</v>
      </c>
      <c r="D564" s="26" t="s">
        <v>844</v>
      </c>
      <c r="E564" s="26" t="s">
        <v>14</v>
      </c>
    </row>
    <row r="565" spans="1:5" x14ac:dyDescent="0.3">
      <c r="A565" s="19"/>
      <c r="B565" s="20" t="s">
        <v>15</v>
      </c>
      <c r="C565" s="21">
        <v>0.30689757866249279</v>
      </c>
      <c r="D565" s="21">
        <v>0.12722799906601456</v>
      </c>
      <c r="E565" s="22"/>
    </row>
    <row r="566" spans="1:5" ht="34.200000000000003" customHeight="1" x14ac:dyDescent="0.3">
      <c r="A566" s="87" t="s">
        <v>25</v>
      </c>
      <c r="B566" s="87"/>
      <c r="C566" s="87"/>
      <c r="D566" s="87"/>
      <c r="E566" s="87"/>
    </row>
    <row r="567" spans="1:5" x14ac:dyDescent="0.3">
      <c r="A567" s="5" t="s">
        <v>26</v>
      </c>
    </row>
    <row r="568" spans="1:5" x14ac:dyDescent="0.3">
      <c r="A568" s="5" t="s">
        <v>49</v>
      </c>
    </row>
    <row r="569" spans="1:5" x14ac:dyDescent="0.3">
      <c r="A569" s="5" t="s">
        <v>516</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44251</v>
      </c>
      <c r="C575" s="24">
        <v>45714</v>
      </c>
      <c r="D575" s="25">
        <v>0.10827276149137974</v>
      </c>
      <c r="E575" s="32">
        <v>3</v>
      </c>
    </row>
    <row r="576" spans="1:5" x14ac:dyDescent="0.3">
      <c r="A576" s="31" t="s">
        <v>37</v>
      </c>
      <c r="B576" s="24">
        <v>44223</v>
      </c>
      <c r="C576" s="24">
        <v>45686</v>
      </c>
      <c r="D576" s="25">
        <v>0.10906441690019089</v>
      </c>
      <c r="E576" s="32">
        <v>3</v>
      </c>
    </row>
    <row r="577" spans="1:5" x14ac:dyDescent="0.3">
      <c r="A577" s="39" t="s">
        <v>38</v>
      </c>
      <c r="B577" s="24">
        <v>44188</v>
      </c>
      <c r="C577" s="24">
        <v>45651</v>
      </c>
      <c r="D577" s="25">
        <v>0.10984307016883819</v>
      </c>
      <c r="E577" s="32">
        <v>3</v>
      </c>
    </row>
    <row r="578" spans="1:5" x14ac:dyDescent="0.3">
      <c r="A578" s="39" t="s">
        <v>39</v>
      </c>
      <c r="B578" s="24">
        <v>44160</v>
      </c>
      <c r="C578" s="24">
        <v>45623</v>
      </c>
      <c r="D578" s="25">
        <v>0.10852914424355971</v>
      </c>
      <c r="E578" s="32">
        <v>3</v>
      </c>
    </row>
    <row r="579" spans="1:5" x14ac:dyDescent="0.3">
      <c r="A579" s="39" t="s">
        <v>40</v>
      </c>
      <c r="B579" s="24">
        <v>44132</v>
      </c>
      <c r="C579" s="24">
        <v>45595</v>
      </c>
      <c r="D579" s="25">
        <v>0.11031110340175557</v>
      </c>
      <c r="E579" s="32">
        <v>3</v>
      </c>
    </row>
    <row r="581" spans="1:5" x14ac:dyDescent="0.3">
      <c r="A581" s="92" t="s">
        <v>218</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26" t="s">
        <v>840</v>
      </c>
      <c r="D587" s="27" t="s">
        <v>881</v>
      </c>
      <c r="E587" s="26" t="s">
        <v>14</v>
      </c>
    </row>
    <row r="588" spans="1:5" x14ac:dyDescent="0.3">
      <c r="A588" s="19"/>
      <c r="B588" s="20" t="s">
        <v>15</v>
      </c>
      <c r="C588" s="21">
        <v>-0.44959552340217668</v>
      </c>
      <c r="D588" s="21">
        <v>-0.15853281581606926</v>
      </c>
      <c r="E588" s="22"/>
    </row>
    <row r="589" spans="1:5" x14ac:dyDescent="0.3">
      <c r="A589" s="8" t="s">
        <v>16</v>
      </c>
      <c r="B589" s="16" t="s">
        <v>11</v>
      </c>
      <c r="C589" s="26" t="s">
        <v>212</v>
      </c>
      <c r="D589" s="26" t="s">
        <v>67</v>
      </c>
      <c r="E589" s="26" t="s">
        <v>14</v>
      </c>
    </row>
    <row r="590" spans="1:5" x14ac:dyDescent="0.3">
      <c r="A590" s="19"/>
      <c r="B590" s="20" t="s">
        <v>15</v>
      </c>
      <c r="C590" s="21">
        <v>-0.26271415852244484</v>
      </c>
      <c r="D590" s="21">
        <v>-9.3293505898621731E-2</v>
      </c>
      <c r="E590" s="22"/>
    </row>
    <row r="591" spans="1:5" x14ac:dyDescent="0.3">
      <c r="A591" s="8" t="s">
        <v>19</v>
      </c>
      <c r="B591" s="16" t="s">
        <v>11</v>
      </c>
      <c r="C591" s="26" t="s">
        <v>268</v>
      </c>
      <c r="D591" s="26" t="s">
        <v>611</v>
      </c>
      <c r="E591" s="26" t="s">
        <v>14</v>
      </c>
    </row>
    <row r="592" spans="1:5" x14ac:dyDescent="0.3">
      <c r="A592" s="19"/>
      <c r="B592" s="20" t="s">
        <v>15</v>
      </c>
      <c r="C592" s="21">
        <v>-5.1083948926993306E-2</v>
      </c>
      <c r="D592" s="21">
        <v>-2.2321816865465971E-3</v>
      </c>
      <c r="E592" s="22"/>
    </row>
    <row r="593" spans="1:5" x14ac:dyDescent="0.3">
      <c r="A593" s="8" t="s">
        <v>22</v>
      </c>
      <c r="B593" s="16" t="s">
        <v>11</v>
      </c>
      <c r="C593" s="26" t="s">
        <v>215</v>
      </c>
      <c r="D593" s="26" t="s">
        <v>381</v>
      </c>
      <c r="E593" s="26" t="s">
        <v>14</v>
      </c>
    </row>
    <row r="594" spans="1:5" x14ac:dyDescent="0.3">
      <c r="A594" s="19"/>
      <c r="B594" s="20" t="s">
        <v>15</v>
      </c>
      <c r="C594" s="21">
        <v>0.33839617486338791</v>
      </c>
      <c r="D594" s="21">
        <v>9.7158471247186462E-2</v>
      </c>
      <c r="E594" s="22"/>
    </row>
    <row r="595" spans="1:5" ht="32.4" customHeight="1" x14ac:dyDescent="0.3">
      <c r="A595" s="87" t="s">
        <v>25</v>
      </c>
      <c r="B595" s="87"/>
      <c r="C595" s="87"/>
      <c r="D595" s="87"/>
      <c r="E595" s="87"/>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43886</v>
      </c>
      <c r="C604" s="24">
        <v>45713</v>
      </c>
      <c r="D604" s="25">
        <v>0.11750831146764869</v>
      </c>
      <c r="E604" s="32">
        <v>3</v>
      </c>
    </row>
    <row r="605" spans="1:5" x14ac:dyDescent="0.3">
      <c r="A605" s="31" t="s">
        <v>37</v>
      </c>
      <c r="B605" s="24">
        <v>43858</v>
      </c>
      <c r="C605" s="24">
        <v>45685</v>
      </c>
      <c r="D605" s="25">
        <v>0.11809117341907815</v>
      </c>
      <c r="E605" s="32">
        <v>3</v>
      </c>
    </row>
    <row r="606" spans="1:5" x14ac:dyDescent="0.3">
      <c r="A606" s="39" t="s">
        <v>38</v>
      </c>
      <c r="B606" s="24">
        <v>43830</v>
      </c>
      <c r="C606" s="24">
        <v>45657</v>
      </c>
      <c r="D606" s="25">
        <v>0.11799412238010286</v>
      </c>
      <c r="E606" s="32">
        <v>3</v>
      </c>
    </row>
    <row r="607" spans="1:5" x14ac:dyDescent="0.3">
      <c r="A607" s="39" t="s">
        <v>39</v>
      </c>
      <c r="B607" s="24">
        <v>43795</v>
      </c>
      <c r="C607" s="24">
        <v>45622</v>
      </c>
      <c r="D607" s="25">
        <v>0.11811273464235668</v>
      </c>
      <c r="E607" s="32">
        <v>3</v>
      </c>
    </row>
    <row r="608" spans="1:5" x14ac:dyDescent="0.3">
      <c r="A608" s="39" t="s">
        <v>40</v>
      </c>
      <c r="B608" s="24">
        <v>43767</v>
      </c>
      <c r="C608" s="24">
        <v>45594</v>
      </c>
      <c r="D608" s="25">
        <v>0.11811318619007714</v>
      </c>
      <c r="E608" s="32">
        <v>3</v>
      </c>
    </row>
    <row r="610" spans="1:5" x14ac:dyDescent="0.3">
      <c r="A610" s="92" t="s">
        <v>226</v>
      </c>
      <c r="B610" s="93"/>
      <c r="C610" s="93"/>
      <c r="D610" s="93"/>
      <c r="E610" s="93"/>
    </row>
    <row r="611" spans="1:5" x14ac:dyDescent="0.3">
      <c r="A611" s="1" t="s">
        <v>2</v>
      </c>
      <c r="B611" s="2"/>
      <c r="C611" s="94" t="s">
        <v>3</v>
      </c>
      <c r="D611" s="94" t="s">
        <v>4</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818</v>
      </c>
      <c r="D616" s="18" t="s">
        <v>882</v>
      </c>
      <c r="E616" s="17" t="s">
        <v>14</v>
      </c>
    </row>
    <row r="617" spans="1:5" x14ac:dyDescent="0.3">
      <c r="A617" s="19"/>
      <c r="B617" s="20" t="s">
        <v>15</v>
      </c>
      <c r="C617" s="21">
        <v>-0.4045874375885754</v>
      </c>
      <c r="D617" s="21">
        <v>-0.13727321079899935</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-5.3122442405407533E-2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3" customHeight="1" x14ac:dyDescent="0.3">
      <c r="A624" s="87" t="s">
        <v>25</v>
      </c>
      <c r="B624" s="87"/>
      <c r="C624" s="87"/>
      <c r="D624" s="87"/>
      <c r="E624" s="87"/>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43886</v>
      </c>
      <c r="C633" s="24">
        <v>45713</v>
      </c>
      <c r="D633" s="25">
        <v>9.8411534290862551E-2</v>
      </c>
      <c r="E633" s="32">
        <v>3</v>
      </c>
    </row>
    <row r="634" spans="1:5" x14ac:dyDescent="0.3">
      <c r="A634" s="31" t="s">
        <v>37</v>
      </c>
      <c r="B634" s="24">
        <v>43858</v>
      </c>
      <c r="C634" s="24">
        <v>45685</v>
      </c>
      <c r="D634" s="25">
        <v>9.8813477114021706E-2</v>
      </c>
      <c r="E634" s="32">
        <v>3</v>
      </c>
    </row>
    <row r="635" spans="1:5" x14ac:dyDescent="0.3">
      <c r="A635" s="23" t="s">
        <v>38</v>
      </c>
      <c r="B635" s="24">
        <v>43830</v>
      </c>
      <c r="C635" s="24">
        <v>45657</v>
      </c>
      <c r="D635" s="25">
        <v>9.8736672377255585E-2</v>
      </c>
      <c r="E635" s="32">
        <v>3</v>
      </c>
    </row>
    <row r="636" spans="1:5" x14ac:dyDescent="0.3">
      <c r="A636" s="23" t="s">
        <v>39</v>
      </c>
      <c r="B636" s="24">
        <v>43795</v>
      </c>
      <c r="C636" s="24">
        <v>45622</v>
      </c>
      <c r="D636" s="25">
        <v>9.8832722735117173E-2</v>
      </c>
      <c r="E636" s="32">
        <v>3</v>
      </c>
    </row>
    <row r="637" spans="1:5" x14ac:dyDescent="0.3">
      <c r="A637" s="23" t="s">
        <v>40</v>
      </c>
      <c r="B637" s="24">
        <v>43767</v>
      </c>
      <c r="C637" s="24">
        <v>45594</v>
      </c>
      <c r="D637" s="25">
        <v>9.8822880610616726E-2</v>
      </c>
      <c r="E637" s="32">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F4009-686F-4051-B579-DFF2B505D6DF}">
  <dimension ref="A1:E637"/>
  <sheetViews>
    <sheetView workbookViewId="0">
      <selection activeCell="J16" sqref="J1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883</v>
      </c>
      <c r="D7" s="18" t="s">
        <v>724</v>
      </c>
      <c r="E7" s="17" t="s">
        <v>14</v>
      </c>
    </row>
    <row r="8" spans="1:5" x14ac:dyDescent="0.3">
      <c r="A8" s="19"/>
      <c r="B8" s="20" t="s">
        <v>15</v>
      </c>
      <c r="C8" s="21">
        <v>-0.32136262072240618</v>
      </c>
      <c r="D8" s="21">
        <v>-0.11318719108588204</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184</v>
      </c>
      <c r="D11" s="17" t="s">
        <v>468</v>
      </c>
      <c r="E11" s="17" t="s">
        <v>14</v>
      </c>
    </row>
    <row r="12" spans="1:5" x14ac:dyDescent="0.3">
      <c r="A12" s="19"/>
      <c r="B12" s="20" t="s">
        <v>15</v>
      </c>
      <c r="C12" s="21">
        <v>-4.9943493411446438E-2</v>
      </c>
      <c r="D12" s="21">
        <v>-5.2285938954026445E-3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2.4" customHeight="1" x14ac:dyDescent="0.3">
      <c r="A15" s="87" t="s">
        <v>25</v>
      </c>
      <c r="B15" s="87"/>
      <c r="C15" s="87"/>
      <c r="D15" s="87"/>
      <c r="E15" s="87"/>
    </row>
    <row r="16" spans="1:5"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43922</v>
      </c>
      <c r="C24" s="24">
        <v>45741</v>
      </c>
      <c r="D24" s="25">
        <v>4.8665990897590342E-2</v>
      </c>
      <c r="E24" s="32">
        <v>2</v>
      </c>
    </row>
    <row r="25" spans="1:5" x14ac:dyDescent="0.3">
      <c r="A25" s="31" t="s">
        <v>37</v>
      </c>
      <c r="B25" s="24">
        <v>43922</v>
      </c>
      <c r="C25" s="24">
        <v>45713</v>
      </c>
      <c r="D25" s="25">
        <v>4.8663143279409737E-2</v>
      </c>
      <c r="E25" s="32">
        <v>2</v>
      </c>
    </row>
    <row r="26" spans="1:5" x14ac:dyDescent="0.3">
      <c r="A26" s="23" t="s">
        <v>38</v>
      </c>
      <c r="B26" s="24">
        <v>43922</v>
      </c>
      <c r="C26" s="24">
        <v>45685</v>
      </c>
      <c r="D26" s="25">
        <v>4.8942165637935395E-2</v>
      </c>
      <c r="E26" s="32">
        <v>2</v>
      </c>
    </row>
    <row r="27" spans="1:5" x14ac:dyDescent="0.3">
      <c r="A27" s="23" t="s">
        <v>39</v>
      </c>
      <c r="B27" s="24">
        <v>43922</v>
      </c>
      <c r="C27" s="24">
        <v>45657</v>
      </c>
      <c r="D27" s="25">
        <v>4.9157361119028409E-2</v>
      </c>
      <c r="E27" s="32">
        <v>2</v>
      </c>
    </row>
    <row r="28" spans="1:5" x14ac:dyDescent="0.3">
      <c r="A28" s="23" t="s">
        <v>40</v>
      </c>
      <c r="B28" s="24">
        <v>43922</v>
      </c>
      <c r="C28" s="24">
        <v>45622</v>
      </c>
      <c r="D28" s="25">
        <v>4.956538895187803E-2</v>
      </c>
      <c r="E28" s="32">
        <v>2</v>
      </c>
    </row>
    <row r="30" spans="1:5" x14ac:dyDescent="0.3">
      <c r="A30" s="92" t="s">
        <v>63</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26" t="s">
        <v>884</v>
      </c>
      <c r="D36" s="27" t="s">
        <v>884</v>
      </c>
      <c r="E36" s="26" t="s">
        <v>14</v>
      </c>
    </row>
    <row r="37" spans="1:5" x14ac:dyDescent="0.3">
      <c r="A37" s="19"/>
      <c r="B37" s="20" t="s">
        <v>15</v>
      </c>
      <c r="C37" s="21">
        <v>-0.33767652283647509</v>
      </c>
      <c r="D37" s="21">
        <v>-0.12850851585828893</v>
      </c>
      <c r="E37" s="22"/>
    </row>
    <row r="38" spans="1:5" x14ac:dyDescent="0.3">
      <c r="A38" s="8" t="s">
        <v>16</v>
      </c>
      <c r="B38" s="16" t="s">
        <v>11</v>
      </c>
      <c r="C38" s="26" t="s">
        <v>54</v>
      </c>
      <c r="D38" s="26" t="s">
        <v>55</v>
      </c>
      <c r="E38" s="26" t="s">
        <v>14</v>
      </c>
    </row>
    <row r="39" spans="1:5" x14ac:dyDescent="0.3">
      <c r="A39" s="19"/>
      <c r="B39" s="20" t="s">
        <v>15</v>
      </c>
      <c r="C39" s="21">
        <v>-0.26436082210035372</v>
      </c>
      <c r="D39" s="21">
        <v>-8.9988529727498157E-2</v>
      </c>
      <c r="E39" s="22"/>
    </row>
    <row r="40" spans="1:5" x14ac:dyDescent="0.3">
      <c r="A40" s="8" t="s">
        <v>19</v>
      </c>
      <c r="B40" s="16" t="s">
        <v>11</v>
      </c>
      <c r="C40" s="26" t="s">
        <v>282</v>
      </c>
      <c r="D40" s="26" t="s">
        <v>81</v>
      </c>
      <c r="E40" s="26" t="s">
        <v>14</v>
      </c>
    </row>
    <row r="41" spans="1:5" x14ac:dyDescent="0.3">
      <c r="A41" s="19"/>
      <c r="B41" s="20" t="s">
        <v>15</v>
      </c>
      <c r="C41" s="21">
        <v>-6.0496984318456071E-2</v>
      </c>
      <c r="D41" s="21">
        <v>-1.4086849678455193E-3</v>
      </c>
      <c r="E41" s="22"/>
    </row>
    <row r="42" spans="1:5" x14ac:dyDescent="0.3">
      <c r="A42" s="8" t="s">
        <v>22</v>
      </c>
      <c r="B42" s="16" t="s">
        <v>11</v>
      </c>
      <c r="C42" s="26" t="s">
        <v>57</v>
      </c>
      <c r="D42" s="26" t="s">
        <v>335</v>
      </c>
      <c r="E42" s="26" t="s">
        <v>14</v>
      </c>
    </row>
    <row r="43" spans="1:5" x14ac:dyDescent="0.3">
      <c r="A43" s="19"/>
      <c r="B43" s="20" t="s">
        <v>15</v>
      </c>
      <c r="C43" s="21">
        <v>0.20672817384674036</v>
      </c>
      <c r="D43" s="21">
        <v>6.858003677855895E-2</v>
      </c>
      <c r="E43" s="22"/>
    </row>
    <row r="44" spans="1:5" ht="31.8" customHeight="1" x14ac:dyDescent="0.3">
      <c r="A44" s="87" t="s">
        <v>25</v>
      </c>
      <c r="B44" s="87"/>
      <c r="C44" s="87"/>
      <c r="D44" s="87"/>
      <c r="E44" s="87"/>
    </row>
    <row r="45" spans="1:5" x14ac:dyDescent="0.3">
      <c r="A45" s="5" t="s">
        <v>26</v>
      </c>
    </row>
    <row r="46" spans="1:5" x14ac:dyDescent="0.3">
      <c r="A46" s="5" t="s">
        <v>49</v>
      </c>
    </row>
    <row r="47" spans="1:5" x14ac:dyDescent="0.3">
      <c r="A47" s="5" t="s">
        <v>160</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43914</v>
      </c>
      <c r="C53" s="24">
        <v>45741</v>
      </c>
      <c r="D53" s="25">
        <v>7.2643650888877198E-2</v>
      </c>
      <c r="E53" s="32">
        <v>3</v>
      </c>
    </row>
    <row r="54" spans="1:5" x14ac:dyDescent="0.3">
      <c r="A54" s="31" t="s">
        <v>37</v>
      </c>
      <c r="B54" s="24">
        <v>43886</v>
      </c>
      <c r="C54" s="24">
        <v>45713</v>
      </c>
      <c r="D54" s="25">
        <v>0.11126116657621948</v>
      </c>
      <c r="E54" s="32">
        <v>3</v>
      </c>
    </row>
    <row r="55" spans="1:5" x14ac:dyDescent="0.3">
      <c r="A55" s="39" t="s">
        <v>38</v>
      </c>
      <c r="B55" s="24">
        <v>43858</v>
      </c>
      <c r="C55" s="24">
        <v>45685</v>
      </c>
      <c r="D55" s="25">
        <v>0.11179042644929206</v>
      </c>
      <c r="E55" s="32">
        <v>3</v>
      </c>
    </row>
    <row r="56" spans="1:5" x14ac:dyDescent="0.3">
      <c r="A56" s="39" t="s">
        <v>39</v>
      </c>
      <c r="B56" s="24">
        <v>43830</v>
      </c>
      <c r="C56" s="24">
        <v>45657</v>
      </c>
      <c r="D56" s="25">
        <v>0.11152300651106031</v>
      </c>
      <c r="E56" s="32">
        <v>3</v>
      </c>
    </row>
    <row r="57" spans="1:5" x14ac:dyDescent="0.3">
      <c r="A57" s="39" t="s">
        <v>40</v>
      </c>
      <c r="B57" s="24">
        <v>43795</v>
      </c>
      <c r="C57" s="24">
        <v>45622</v>
      </c>
      <c r="D57" s="25">
        <v>0.11153124606844128</v>
      </c>
      <c r="E57" s="32">
        <v>3</v>
      </c>
    </row>
    <row r="59" spans="1:5" x14ac:dyDescent="0.3">
      <c r="A59" s="92" t="s">
        <v>73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885</v>
      </c>
      <c r="D65" s="18" t="s">
        <v>886</v>
      </c>
      <c r="E65" s="17" t="s">
        <v>14</v>
      </c>
    </row>
    <row r="66" spans="1:5" x14ac:dyDescent="0.3">
      <c r="A66" s="19"/>
      <c r="B66" s="20" t="s">
        <v>15</v>
      </c>
      <c r="C66" s="21">
        <v>-0.34957241542680362</v>
      </c>
      <c r="D66" s="21">
        <v>-0.12793311045426958</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-9.5674692329479338E-3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4.200000000000003" customHeight="1" x14ac:dyDescent="0.3">
      <c r="A73" s="87" t="s">
        <v>25</v>
      </c>
      <c r="B73" s="87"/>
      <c r="C73" s="87"/>
      <c r="D73" s="87"/>
      <c r="E73" s="87"/>
    </row>
    <row r="74" spans="1:5" x14ac:dyDescent="0.3">
      <c r="A74" s="5" t="s">
        <v>26</v>
      </c>
    </row>
    <row r="75" spans="1:5" x14ac:dyDescent="0.3">
      <c r="A75" s="5" t="s">
        <v>49</v>
      </c>
    </row>
    <row r="76" spans="1:5" x14ac:dyDescent="0.3">
      <c r="A76" s="5" t="s">
        <v>674</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43914</v>
      </c>
      <c r="C82" s="24">
        <v>45741</v>
      </c>
      <c r="D82" s="25">
        <v>6.4095144744097249E-2</v>
      </c>
      <c r="E82" s="32">
        <v>3</v>
      </c>
    </row>
    <row r="83" spans="1:5" x14ac:dyDescent="0.3">
      <c r="A83" s="31" t="s">
        <v>37</v>
      </c>
      <c r="B83" s="24">
        <v>43886</v>
      </c>
      <c r="C83" s="24">
        <v>45713</v>
      </c>
      <c r="D83" s="25">
        <v>0.1042942536272389</v>
      </c>
      <c r="E83" s="32">
        <v>3</v>
      </c>
    </row>
    <row r="84" spans="1:5" x14ac:dyDescent="0.3">
      <c r="A84" s="23" t="s">
        <v>38</v>
      </c>
      <c r="B84" s="24">
        <v>43858</v>
      </c>
      <c r="C84" s="24">
        <v>45685</v>
      </c>
      <c r="D84" s="25">
        <v>0.1046842338486149</v>
      </c>
      <c r="E84" s="32">
        <v>3</v>
      </c>
    </row>
    <row r="85" spans="1:5" x14ac:dyDescent="0.3">
      <c r="A85" s="23" t="s">
        <v>39</v>
      </c>
      <c r="B85" s="24">
        <v>43830</v>
      </c>
      <c r="C85" s="24">
        <v>45657</v>
      </c>
      <c r="D85" s="25">
        <v>0.10465252272544316</v>
      </c>
      <c r="E85" s="32">
        <v>3</v>
      </c>
    </row>
    <row r="86" spans="1:5" x14ac:dyDescent="0.3">
      <c r="A86" s="23" t="s">
        <v>40</v>
      </c>
      <c r="B86" s="24">
        <v>43795</v>
      </c>
      <c r="C86" s="24">
        <v>45622</v>
      </c>
      <c r="D86" s="25">
        <v>0.10475086582864361</v>
      </c>
      <c r="E86" s="32">
        <v>3</v>
      </c>
    </row>
    <row r="88" spans="1:5" x14ac:dyDescent="0.3">
      <c r="A88" s="92" t="s">
        <v>93</v>
      </c>
      <c r="B88" s="93"/>
      <c r="C88" s="93"/>
      <c r="D88" s="93"/>
      <c r="E88" s="93"/>
    </row>
    <row r="89" spans="1:5" x14ac:dyDescent="0.3">
      <c r="A89" s="1" t="s">
        <v>74</v>
      </c>
      <c r="B89" s="2"/>
      <c r="C89" s="94" t="s">
        <v>3</v>
      </c>
      <c r="D89" s="94" t="s">
        <v>75</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26" t="s">
        <v>887</v>
      </c>
      <c r="D94" s="27" t="s">
        <v>888</v>
      </c>
      <c r="E94" s="26" t="s">
        <v>14</v>
      </c>
    </row>
    <row r="95" spans="1:5" x14ac:dyDescent="0.3">
      <c r="A95" s="19"/>
      <c r="B95" s="20" t="s">
        <v>15</v>
      </c>
      <c r="C95" s="21">
        <v>-0.47585515725782068</v>
      </c>
      <c r="D95" s="21">
        <v>-0.15776306819306518</v>
      </c>
      <c r="E95" s="22"/>
    </row>
    <row r="96" spans="1:5" x14ac:dyDescent="0.3">
      <c r="A96" s="8" t="s">
        <v>16</v>
      </c>
      <c r="B96" s="16" t="s">
        <v>11</v>
      </c>
      <c r="C96" s="26" t="s">
        <v>79</v>
      </c>
      <c r="D96" s="26" t="s">
        <v>80</v>
      </c>
      <c r="E96" s="26" t="s">
        <v>14</v>
      </c>
    </row>
    <row r="97" spans="1:5" x14ac:dyDescent="0.3">
      <c r="A97" s="19"/>
      <c r="B97" s="20" t="s">
        <v>15</v>
      </c>
      <c r="C97" s="21">
        <v>-0.30515803861267721</v>
      </c>
      <c r="D97" s="21">
        <v>-5.4651640399221102E-2</v>
      </c>
      <c r="E97" s="22"/>
    </row>
    <row r="98" spans="1:5" x14ac:dyDescent="0.3">
      <c r="A98" s="8" t="s">
        <v>19</v>
      </c>
      <c r="B98" s="16" t="s">
        <v>11</v>
      </c>
      <c r="C98" s="26" t="s">
        <v>432</v>
      </c>
      <c r="D98" s="26" t="s">
        <v>889</v>
      </c>
      <c r="E98" s="26" t="s">
        <v>14</v>
      </c>
    </row>
    <row r="99" spans="1:5" x14ac:dyDescent="0.3">
      <c r="A99" s="19"/>
      <c r="B99" s="20" t="s">
        <v>15</v>
      </c>
      <c r="C99" s="21">
        <v>-5.1572161557711382E-4</v>
      </c>
      <c r="D99" s="21">
        <v>3.8004586874959667E-2</v>
      </c>
      <c r="E99" s="22"/>
    </row>
    <row r="100" spans="1:5" x14ac:dyDescent="0.3">
      <c r="A100" s="8" t="s">
        <v>22</v>
      </c>
      <c r="B100" s="16" t="s">
        <v>11</v>
      </c>
      <c r="C100" s="26" t="s">
        <v>83</v>
      </c>
      <c r="D100" s="26" t="s">
        <v>890</v>
      </c>
      <c r="E100" s="26" t="s">
        <v>14</v>
      </c>
    </row>
    <row r="101" spans="1:5" x14ac:dyDescent="0.3">
      <c r="A101" s="19"/>
      <c r="B101" s="20" t="s">
        <v>15</v>
      </c>
      <c r="C101" s="21">
        <v>0.46830915457728883</v>
      </c>
      <c r="D101" s="21">
        <v>0.13700083069659463</v>
      </c>
      <c r="E101" s="22"/>
    </row>
    <row r="102" spans="1:5" ht="32.4" customHeight="1" x14ac:dyDescent="0.3">
      <c r="A102" s="87" t="s">
        <v>25</v>
      </c>
      <c r="B102" s="87"/>
      <c r="C102" s="87"/>
      <c r="D102" s="87"/>
      <c r="E102" s="87"/>
    </row>
    <row r="103" spans="1:5" x14ac:dyDescent="0.3">
      <c r="A103" s="5" t="s">
        <v>26</v>
      </c>
    </row>
    <row r="104" spans="1:5" x14ac:dyDescent="0.3">
      <c r="A104" s="5" t="s">
        <v>85</v>
      </c>
    </row>
    <row r="105" spans="1:5" x14ac:dyDescent="0.3">
      <c r="A105" s="5" t="s">
        <v>487</v>
      </c>
    </row>
    <row r="106" spans="1:5" x14ac:dyDescent="0.3">
      <c r="A106" s="5" t="s">
        <v>891</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43914</v>
      </c>
      <c r="C111" s="24">
        <v>45734</v>
      </c>
      <c r="D111" s="25">
        <v>0.13900275595602193</v>
      </c>
      <c r="E111" s="32">
        <v>4</v>
      </c>
    </row>
    <row r="112" spans="1:5" x14ac:dyDescent="0.3">
      <c r="A112" s="31" t="s">
        <v>37</v>
      </c>
      <c r="B112" s="24">
        <v>43872</v>
      </c>
      <c r="C112" s="24">
        <v>45706</v>
      </c>
      <c r="D112" s="25">
        <v>0.17069172274183472</v>
      </c>
      <c r="E112" s="32">
        <v>4</v>
      </c>
    </row>
    <row r="113" spans="1:5" x14ac:dyDescent="0.3">
      <c r="A113" s="39" t="s">
        <v>38</v>
      </c>
      <c r="B113" s="24">
        <v>43844</v>
      </c>
      <c r="C113" s="24">
        <v>45678</v>
      </c>
      <c r="D113" s="25">
        <v>0.17065019124894756</v>
      </c>
      <c r="E113" s="32">
        <v>4</v>
      </c>
    </row>
    <row r="114" spans="1:5" x14ac:dyDescent="0.3">
      <c r="A114" s="39" t="s">
        <v>39</v>
      </c>
      <c r="B114" s="24">
        <v>43816</v>
      </c>
      <c r="C114" s="24">
        <v>45650</v>
      </c>
      <c r="D114" s="25">
        <v>0.17077809563928437</v>
      </c>
      <c r="E114" s="32">
        <v>4</v>
      </c>
    </row>
    <row r="115" spans="1:5" x14ac:dyDescent="0.3">
      <c r="A115" s="39" t="s">
        <v>40</v>
      </c>
      <c r="B115" s="24">
        <v>43788</v>
      </c>
      <c r="C115" s="24">
        <v>45622</v>
      </c>
      <c r="D115" s="25">
        <v>0.17113579070625465</v>
      </c>
      <c r="E115" s="32">
        <v>4</v>
      </c>
    </row>
    <row r="117" spans="1:5" x14ac:dyDescent="0.3">
      <c r="A117" s="92" t="s">
        <v>94</v>
      </c>
      <c r="B117" s="93"/>
      <c r="C117" s="93"/>
      <c r="D117" s="93"/>
      <c r="E117" s="93"/>
    </row>
    <row r="118" spans="1:5" x14ac:dyDescent="0.3">
      <c r="A118" s="1" t="s">
        <v>2</v>
      </c>
      <c r="B118" s="2"/>
      <c r="C118" s="94" t="s">
        <v>3</v>
      </c>
      <c r="D118" s="94" t="s">
        <v>4</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878</v>
      </c>
      <c r="D123" s="18" t="s">
        <v>892</v>
      </c>
      <c r="E123" s="17" t="s">
        <v>14</v>
      </c>
    </row>
    <row r="124" spans="1:5" x14ac:dyDescent="0.3">
      <c r="A124" s="19"/>
      <c r="B124" s="20" t="s">
        <v>15</v>
      </c>
      <c r="C124" s="21">
        <v>-0.38948501908668187</v>
      </c>
      <c r="D124" s="21">
        <v>-0.15698908796714128</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422</v>
      </c>
      <c r="E127" s="17" t="s">
        <v>14</v>
      </c>
    </row>
    <row r="128" spans="1:5" x14ac:dyDescent="0.3">
      <c r="A128" s="19"/>
      <c r="B128" s="20" t="s">
        <v>15</v>
      </c>
      <c r="C128" s="21">
        <v>-6.0604456255110351E-2</v>
      </c>
      <c r="D128" s="21">
        <v>-7.5452387675900567E-3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4.799999999999997" customHeight="1" x14ac:dyDescent="0.3">
      <c r="A131" s="87" t="s">
        <v>25</v>
      </c>
      <c r="B131" s="87"/>
      <c r="C131" s="87"/>
      <c r="D131" s="87"/>
      <c r="E131" s="87"/>
    </row>
    <row r="132" spans="1:5" x14ac:dyDescent="0.3">
      <c r="A132" s="5" t="s">
        <v>26</v>
      </c>
    </row>
    <row r="133" spans="1:5" x14ac:dyDescent="0.3">
      <c r="A133" s="5" t="s">
        <v>49</v>
      </c>
    </row>
    <row r="134" spans="1:5" x14ac:dyDescent="0.3">
      <c r="A134" s="5" t="s">
        <v>893</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43914</v>
      </c>
      <c r="C140" s="24">
        <v>45741</v>
      </c>
      <c r="D140" s="25">
        <v>8.1805564651615467E-2</v>
      </c>
      <c r="E140" s="32">
        <v>3</v>
      </c>
    </row>
    <row r="141" spans="1:5" x14ac:dyDescent="0.3">
      <c r="A141" s="31" t="s">
        <v>37</v>
      </c>
      <c r="B141" s="24">
        <v>43886</v>
      </c>
      <c r="C141" s="24">
        <v>45713</v>
      </c>
      <c r="D141" s="25">
        <v>0.12030308150386297</v>
      </c>
      <c r="E141" s="32">
        <v>4</v>
      </c>
    </row>
    <row r="142" spans="1:5" x14ac:dyDescent="0.3">
      <c r="A142" s="23" t="s">
        <v>38</v>
      </c>
      <c r="B142" s="24">
        <v>43858</v>
      </c>
      <c r="C142" s="24">
        <v>45685</v>
      </c>
      <c r="D142" s="25">
        <v>0.12090560243742998</v>
      </c>
      <c r="E142" s="32">
        <v>4</v>
      </c>
    </row>
    <row r="143" spans="1:5" x14ac:dyDescent="0.3">
      <c r="A143" s="23" t="s">
        <v>39</v>
      </c>
      <c r="B143" s="24">
        <v>43830</v>
      </c>
      <c r="C143" s="24">
        <v>45657</v>
      </c>
      <c r="D143" s="25">
        <v>0.12083327808321567</v>
      </c>
      <c r="E143" s="32">
        <v>4</v>
      </c>
    </row>
    <row r="144" spans="1:5" x14ac:dyDescent="0.3">
      <c r="A144" s="23" t="s">
        <v>40</v>
      </c>
      <c r="B144" s="24">
        <v>43795</v>
      </c>
      <c r="C144" s="24">
        <v>45622</v>
      </c>
      <c r="D144" s="25">
        <v>0.12103461851856767</v>
      </c>
      <c r="E144" s="32">
        <v>4</v>
      </c>
    </row>
    <row r="146" spans="1:5" x14ac:dyDescent="0.3">
      <c r="A146" s="92" t="s">
        <v>341</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675</v>
      </c>
      <c r="D152" s="18" t="s">
        <v>676</v>
      </c>
      <c r="E152" s="17" t="s">
        <v>14</v>
      </c>
    </row>
    <row r="153" spans="1:5" x14ac:dyDescent="0.3">
      <c r="A153" s="19"/>
      <c r="B153" s="20" t="s">
        <v>15</v>
      </c>
      <c r="C153" s="21">
        <v>-0.29522569942411037</v>
      </c>
      <c r="D153" s="21">
        <v>-0.11264157537873642</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-2.388041867892321E-2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4.799999999999997" customHeight="1" x14ac:dyDescent="0.3">
      <c r="A160" s="87" t="s">
        <v>25</v>
      </c>
      <c r="B160" s="87"/>
      <c r="C160" s="87"/>
      <c r="D160" s="87"/>
      <c r="E160" s="87"/>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44278</v>
      </c>
      <c r="C169" s="24">
        <v>45741</v>
      </c>
      <c r="D169" s="25">
        <v>5.6945268592092528E-2</v>
      </c>
      <c r="E169" s="32">
        <v>3</v>
      </c>
    </row>
    <row r="170" spans="1:5" x14ac:dyDescent="0.3">
      <c r="A170" s="31" t="s">
        <v>37</v>
      </c>
      <c r="B170" s="24">
        <v>44250</v>
      </c>
      <c r="C170" s="24">
        <v>45713</v>
      </c>
      <c r="D170" s="25">
        <v>5.6068455104816131E-2</v>
      </c>
      <c r="E170" s="32">
        <v>3</v>
      </c>
    </row>
    <row r="171" spans="1:5" x14ac:dyDescent="0.3">
      <c r="A171" s="23" t="s">
        <v>38</v>
      </c>
      <c r="B171" s="24">
        <v>44222</v>
      </c>
      <c r="C171" s="24">
        <v>45685</v>
      </c>
      <c r="D171" s="25">
        <v>5.5962121979369922E-2</v>
      </c>
      <c r="E171" s="32">
        <v>3</v>
      </c>
    </row>
    <row r="172" spans="1:5" x14ac:dyDescent="0.3">
      <c r="A172" s="23" t="s">
        <v>39</v>
      </c>
      <c r="B172" s="24">
        <v>44194</v>
      </c>
      <c r="C172" s="24">
        <v>45657</v>
      </c>
      <c r="D172" s="25">
        <v>5.5631619957828553E-2</v>
      </c>
      <c r="E172" s="32">
        <v>3</v>
      </c>
    </row>
    <row r="173" spans="1:5" x14ac:dyDescent="0.3">
      <c r="A173" s="23" t="s">
        <v>40</v>
      </c>
      <c r="B173" s="24">
        <v>44159</v>
      </c>
      <c r="C173" s="24">
        <v>45622</v>
      </c>
      <c r="D173" s="25">
        <v>5.5499153258587307E-2</v>
      </c>
      <c r="E173" s="32">
        <v>3</v>
      </c>
    </row>
    <row r="175" spans="1:5" x14ac:dyDescent="0.3">
      <c r="A175" s="92" t="s">
        <v>655</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606</v>
      </c>
      <c r="D181" s="18" t="s">
        <v>779</v>
      </c>
      <c r="E181" s="17" t="s">
        <v>14</v>
      </c>
    </row>
    <row r="182" spans="1:5" x14ac:dyDescent="0.3">
      <c r="A182" s="19"/>
      <c r="B182" s="20" t="s">
        <v>15</v>
      </c>
      <c r="C182" s="21">
        <v>-0.20406036767543545</v>
      </c>
      <c r="D182" s="21">
        <v>-7.4866063054236931E-2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271</v>
      </c>
      <c r="D185" s="17" t="s">
        <v>133</v>
      </c>
      <c r="E185" s="17" t="s">
        <v>14</v>
      </c>
    </row>
    <row r="186" spans="1:5" x14ac:dyDescent="0.3">
      <c r="A186" s="19"/>
      <c r="B186" s="20" t="s">
        <v>15</v>
      </c>
      <c r="C186" s="21">
        <v>-6.1574870838182139E-2</v>
      </c>
      <c r="D186" s="21">
        <v>-1.846321379702287E-2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3" customHeight="1" x14ac:dyDescent="0.3">
      <c r="A189" s="87" t="s">
        <v>25</v>
      </c>
      <c r="B189" s="87"/>
      <c r="C189" s="87"/>
      <c r="D189" s="87"/>
      <c r="E189" s="87"/>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44279</v>
      </c>
      <c r="C198" s="24">
        <v>45742</v>
      </c>
      <c r="D198" s="25">
        <v>3.3784558575402177E-2</v>
      </c>
      <c r="E198" s="32">
        <v>2</v>
      </c>
    </row>
    <row r="199" spans="1:5" x14ac:dyDescent="0.3">
      <c r="A199" s="31" t="s">
        <v>37</v>
      </c>
      <c r="B199" s="24">
        <v>44251</v>
      </c>
      <c r="C199" s="24">
        <v>45714</v>
      </c>
      <c r="D199" s="25">
        <v>3.3531266802977078E-2</v>
      </c>
      <c r="E199" s="32">
        <v>2</v>
      </c>
    </row>
    <row r="200" spans="1:5" x14ac:dyDescent="0.3">
      <c r="A200" s="23" t="s">
        <v>38</v>
      </c>
      <c r="B200" s="24">
        <v>44223</v>
      </c>
      <c r="C200" s="24">
        <v>45686</v>
      </c>
      <c r="D200" s="25">
        <v>3.3563512421684455E-2</v>
      </c>
      <c r="E200" s="32">
        <v>2</v>
      </c>
    </row>
    <row r="201" spans="1:5" x14ac:dyDescent="0.3">
      <c r="A201" s="23" t="s">
        <v>39</v>
      </c>
      <c r="B201" s="24">
        <v>44188</v>
      </c>
      <c r="C201" s="24">
        <v>45653</v>
      </c>
      <c r="D201" s="25">
        <v>3.3578738922697089E-2</v>
      </c>
      <c r="E201" s="32">
        <v>2</v>
      </c>
    </row>
    <row r="202" spans="1:5" x14ac:dyDescent="0.3">
      <c r="A202" s="23" t="s">
        <v>40</v>
      </c>
      <c r="B202" s="24">
        <v>44160</v>
      </c>
      <c r="C202" s="24">
        <v>45623</v>
      </c>
      <c r="D202" s="25">
        <v>3.3347097180632987E-2</v>
      </c>
      <c r="E202" s="32">
        <v>2</v>
      </c>
    </row>
    <row r="204" spans="1:5" x14ac:dyDescent="0.3">
      <c r="A204" s="92" t="s">
        <v>894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26" t="s">
        <v>895</v>
      </c>
      <c r="D210" s="27" t="s">
        <v>896</v>
      </c>
      <c r="E210" s="26" t="s">
        <v>14</v>
      </c>
    </row>
    <row r="211" spans="1:5" x14ac:dyDescent="0.3">
      <c r="A211" s="19"/>
      <c r="B211" s="20" t="s">
        <v>15</v>
      </c>
      <c r="C211" s="21">
        <v>-0.47290576454885236</v>
      </c>
      <c r="D211" s="21">
        <v>-0.18657545443162349</v>
      </c>
      <c r="E211" s="22"/>
    </row>
    <row r="212" spans="1:5" x14ac:dyDescent="0.3">
      <c r="A212" s="8" t="s">
        <v>16</v>
      </c>
      <c r="B212" s="16" t="s">
        <v>11</v>
      </c>
      <c r="C212" s="26" t="s">
        <v>97</v>
      </c>
      <c r="D212" s="26" t="s">
        <v>98</v>
      </c>
      <c r="E212" s="26" t="s">
        <v>14</v>
      </c>
    </row>
    <row r="213" spans="1:5" x14ac:dyDescent="0.3">
      <c r="A213" s="19"/>
      <c r="B213" s="20" t="s">
        <v>15</v>
      </c>
      <c r="C213" s="21">
        <v>-0.25622516264378659</v>
      </c>
      <c r="D213" s="21">
        <v>-9.8805965155070896E-2</v>
      </c>
      <c r="E213" s="22"/>
    </row>
    <row r="214" spans="1:5" x14ac:dyDescent="0.3">
      <c r="A214" s="8" t="s">
        <v>19</v>
      </c>
      <c r="B214" s="16" t="s">
        <v>11</v>
      </c>
      <c r="C214" s="26" t="s">
        <v>360</v>
      </c>
      <c r="D214" s="26" t="s">
        <v>135</v>
      </c>
      <c r="E214" s="26" t="s">
        <v>14</v>
      </c>
    </row>
    <row r="215" spans="1:5" x14ac:dyDescent="0.3">
      <c r="A215" s="19"/>
      <c r="B215" s="20" t="s">
        <v>15</v>
      </c>
      <c r="C215" s="21">
        <v>-2.1009818850091899E-2</v>
      </c>
      <c r="D215" s="21">
        <v>4.4856248294991019E-3</v>
      </c>
      <c r="E215" s="22"/>
    </row>
    <row r="216" spans="1:5" x14ac:dyDescent="0.3">
      <c r="A216" s="8" t="s">
        <v>22</v>
      </c>
      <c r="B216" s="16" t="s">
        <v>11</v>
      </c>
      <c r="C216" s="26" t="s">
        <v>101</v>
      </c>
      <c r="D216" s="26" t="s">
        <v>346</v>
      </c>
      <c r="E216" s="26" t="s">
        <v>14</v>
      </c>
    </row>
    <row r="217" spans="1:5" x14ac:dyDescent="0.3">
      <c r="A217" s="19"/>
      <c r="B217" s="20" t="s">
        <v>15</v>
      </c>
      <c r="C217" s="21">
        <v>0.37578180975338404</v>
      </c>
      <c r="D217" s="21">
        <v>9.9385111117586966E-2</v>
      </c>
      <c r="E217" s="22"/>
    </row>
    <row r="218" spans="1:5" ht="32.4" customHeight="1" x14ac:dyDescent="0.3">
      <c r="A218" s="87" t="s">
        <v>25</v>
      </c>
      <c r="B218" s="87"/>
      <c r="C218" s="87"/>
      <c r="D218" s="87"/>
      <c r="E218" s="87"/>
    </row>
    <row r="219" spans="1:5" x14ac:dyDescent="0.3">
      <c r="A219" s="5" t="s">
        <v>26</v>
      </c>
    </row>
    <row r="220" spans="1:5" x14ac:dyDescent="0.3">
      <c r="A220" s="5" t="s">
        <v>49</v>
      </c>
    </row>
    <row r="221" spans="1:5" x14ac:dyDescent="0.3">
      <c r="A221" s="5" t="s">
        <v>897</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43917</v>
      </c>
      <c r="C227" s="24">
        <v>45744</v>
      </c>
      <c r="D227" s="25">
        <v>9.0166984839450875E-2</v>
      </c>
      <c r="E227" s="32">
        <v>3</v>
      </c>
    </row>
    <row r="228" spans="1:5" x14ac:dyDescent="0.3">
      <c r="A228" s="31" t="s">
        <v>37</v>
      </c>
      <c r="B228" s="24">
        <v>43889</v>
      </c>
      <c r="C228" s="24">
        <v>45716</v>
      </c>
      <c r="D228" s="25">
        <v>0.14035961423921006</v>
      </c>
      <c r="E228" s="32">
        <v>4</v>
      </c>
    </row>
    <row r="229" spans="1:5" x14ac:dyDescent="0.3">
      <c r="A229" s="39" t="s">
        <v>38</v>
      </c>
      <c r="B229" s="24">
        <v>43861</v>
      </c>
      <c r="C229" s="24">
        <v>45688</v>
      </c>
      <c r="D229" s="25">
        <v>0.14362544160402532</v>
      </c>
      <c r="E229" s="32">
        <v>4</v>
      </c>
    </row>
    <row r="230" spans="1:5" x14ac:dyDescent="0.3">
      <c r="A230" s="39" t="s">
        <v>39</v>
      </c>
      <c r="B230" s="24">
        <v>43826</v>
      </c>
      <c r="C230" s="24">
        <v>45653</v>
      </c>
      <c r="D230" s="25">
        <v>0.14361758307360525</v>
      </c>
      <c r="E230" s="32">
        <v>4</v>
      </c>
    </row>
    <row r="231" spans="1:5" x14ac:dyDescent="0.3">
      <c r="A231" s="39" t="s">
        <v>40</v>
      </c>
      <c r="B231" s="24">
        <v>43798</v>
      </c>
      <c r="C231" s="24">
        <v>45625</v>
      </c>
      <c r="D231" s="25">
        <v>0.14364214457794211</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26" t="s">
        <v>898</v>
      </c>
      <c r="D239" s="27" t="s">
        <v>899</v>
      </c>
      <c r="E239" s="26" t="s">
        <v>14</v>
      </c>
    </row>
    <row r="240" spans="1:5" x14ac:dyDescent="0.3">
      <c r="A240" s="19"/>
      <c r="B240" s="20" t="s">
        <v>15</v>
      </c>
      <c r="C240" s="21">
        <v>-0.54765077784974481</v>
      </c>
      <c r="D240" s="21">
        <v>-0.16709711789000437</v>
      </c>
      <c r="E240" s="22"/>
    </row>
    <row r="241" spans="1:5" x14ac:dyDescent="0.3">
      <c r="A241" s="8" t="s">
        <v>16</v>
      </c>
      <c r="B241" s="16" t="s">
        <v>11</v>
      </c>
      <c r="C241" s="26" t="s">
        <v>108</v>
      </c>
      <c r="D241" s="26" t="s">
        <v>653</v>
      </c>
      <c r="E241" s="26" t="s">
        <v>14</v>
      </c>
    </row>
    <row r="242" spans="1:5" x14ac:dyDescent="0.3">
      <c r="A242" s="19"/>
      <c r="B242" s="20" t="s">
        <v>15</v>
      </c>
      <c r="C242" s="21">
        <v>-0.32728281718066421</v>
      </c>
      <c r="D242" s="21">
        <v>-6.8887512080686775E-2</v>
      </c>
      <c r="E242" s="22"/>
    </row>
    <row r="243" spans="1:5" x14ac:dyDescent="0.3">
      <c r="A243" s="8" t="s">
        <v>19</v>
      </c>
      <c r="B243" s="16" t="s">
        <v>11</v>
      </c>
      <c r="C243" s="26" t="s">
        <v>900</v>
      </c>
      <c r="D243" s="26" t="s">
        <v>526</v>
      </c>
      <c r="E243" s="26" t="s">
        <v>14</v>
      </c>
    </row>
    <row r="244" spans="1:5" x14ac:dyDescent="0.3">
      <c r="A244" s="19"/>
      <c r="B244" s="20" t="s">
        <v>15</v>
      </c>
      <c r="C244" s="21">
        <v>4.1508877194708083E-2</v>
      </c>
      <c r="D244" s="21">
        <v>6.912229690679661E-2</v>
      </c>
      <c r="E244" s="22"/>
    </row>
    <row r="245" spans="1:5" x14ac:dyDescent="0.3">
      <c r="A245" s="8" t="s">
        <v>22</v>
      </c>
      <c r="B245" s="16" t="s">
        <v>11</v>
      </c>
      <c r="C245" s="26" t="s">
        <v>112</v>
      </c>
      <c r="D245" s="26" t="s">
        <v>527</v>
      </c>
      <c r="E245" s="26" t="s">
        <v>14</v>
      </c>
    </row>
    <row r="246" spans="1:5" x14ac:dyDescent="0.3">
      <c r="A246" s="19"/>
      <c r="B246" s="20" t="s">
        <v>15</v>
      </c>
      <c r="C246" s="21">
        <v>1.0786521931687743</v>
      </c>
      <c r="D246" s="21">
        <v>0.14852535767636521</v>
      </c>
      <c r="E246" s="22"/>
    </row>
    <row r="247" spans="1:5" ht="35.4" customHeight="1" x14ac:dyDescent="0.3">
      <c r="A247" s="87" t="s">
        <v>25</v>
      </c>
      <c r="B247" s="87"/>
      <c r="C247" s="87"/>
      <c r="D247" s="87"/>
      <c r="E247" s="87"/>
    </row>
    <row r="248" spans="1:5" x14ac:dyDescent="0.3">
      <c r="A248" s="5" t="s">
        <v>26</v>
      </c>
    </row>
    <row r="249" spans="1:5" x14ac:dyDescent="0.3">
      <c r="A249" s="5" t="s">
        <v>901</v>
      </c>
    </row>
    <row r="250" spans="1:5" x14ac:dyDescent="0.3">
      <c r="A250" s="5" t="s">
        <v>579</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43921</v>
      </c>
      <c r="C256" s="24">
        <v>45747</v>
      </c>
      <c r="D256" s="25">
        <v>0.15171010036701313</v>
      </c>
      <c r="E256" s="32">
        <v>4</v>
      </c>
    </row>
    <row r="257" spans="1:5" x14ac:dyDescent="0.3">
      <c r="A257" s="31" t="s">
        <v>37</v>
      </c>
      <c r="B257" s="24">
        <v>43889</v>
      </c>
      <c r="C257" s="24">
        <v>45716</v>
      </c>
      <c r="D257" s="25">
        <v>0.17341830806305841</v>
      </c>
      <c r="E257" s="32">
        <v>4</v>
      </c>
    </row>
    <row r="258" spans="1:5" x14ac:dyDescent="0.3">
      <c r="A258" s="39" t="s">
        <v>38</v>
      </c>
      <c r="B258" s="24">
        <v>43861</v>
      </c>
      <c r="C258" s="24">
        <v>45688</v>
      </c>
      <c r="D258" s="25">
        <v>0.17463871680069398</v>
      </c>
      <c r="E258" s="32">
        <v>4</v>
      </c>
    </row>
    <row r="259" spans="1:5" x14ac:dyDescent="0.3">
      <c r="A259" s="39" t="s">
        <v>39</v>
      </c>
      <c r="B259" s="24">
        <v>43830</v>
      </c>
      <c r="C259" s="24">
        <v>45657</v>
      </c>
      <c r="D259" s="25">
        <v>0.17500423963161427</v>
      </c>
      <c r="E259" s="32">
        <v>4</v>
      </c>
    </row>
    <row r="260" spans="1:5" x14ac:dyDescent="0.3">
      <c r="A260" s="39" t="s">
        <v>40</v>
      </c>
      <c r="B260" s="24">
        <v>43798</v>
      </c>
      <c r="C260" s="24">
        <v>45625</v>
      </c>
      <c r="D260" s="25">
        <v>0.17430002527296296</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784</v>
      </c>
      <c r="D268" s="18" t="s">
        <v>595</v>
      </c>
      <c r="E268" s="17" t="s">
        <v>14</v>
      </c>
    </row>
    <row r="269" spans="1:5" x14ac:dyDescent="0.3">
      <c r="A269" s="19"/>
      <c r="B269" s="20" t="s">
        <v>15</v>
      </c>
      <c r="C269" s="21">
        <v>-0.61854395055367928</v>
      </c>
      <c r="D269" s="21">
        <v>-0.22025485641344578</v>
      </c>
      <c r="E269" s="22"/>
    </row>
    <row r="270" spans="1:5" x14ac:dyDescent="0.3">
      <c r="A270" s="8" t="s">
        <v>16</v>
      </c>
      <c r="B270" s="16" t="s">
        <v>11</v>
      </c>
      <c r="C270" s="17" t="s">
        <v>119</v>
      </c>
      <c r="D270" s="17" t="s">
        <v>902</v>
      </c>
      <c r="E270" s="17" t="s">
        <v>14</v>
      </c>
    </row>
    <row r="271" spans="1:5" x14ac:dyDescent="0.3">
      <c r="A271" s="19"/>
      <c r="B271" s="20" t="s">
        <v>15</v>
      </c>
      <c r="C271" s="21">
        <v>-0.35109702057223935</v>
      </c>
      <c r="D271" s="21">
        <v>-7.2490390183255315E-2</v>
      </c>
      <c r="E271" s="22"/>
    </row>
    <row r="272" spans="1:5" x14ac:dyDescent="0.3">
      <c r="A272" s="8" t="s">
        <v>19</v>
      </c>
      <c r="B272" s="16" t="s">
        <v>11</v>
      </c>
      <c r="C272" s="17" t="s">
        <v>167</v>
      </c>
      <c r="D272" s="17" t="s">
        <v>903</v>
      </c>
      <c r="E272" s="17" t="s">
        <v>14</v>
      </c>
    </row>
    <row r="273" spans="1:5" x14ac:dyDescent="0.3">
      <c r="A273" s="19"/>
      <c r="B273" s="20" t="s">
        <v>15</v>
      </c>
      <c r="C273" s="21">
        <v>2.4417710760795019E-2</v>
      </c>
      <c r="D273" s="21">
        <v>2.771473334075969E-2</v>
      </c>
      <c r="E273" s="22"/>
    </row>
    <row r="274" spans="1:5" x14ac:dyDescent="0.3">
      <c r="A274" s="8" t="s">
        <v>22</v>
      </c>
      <c r="B274" s="16" t="s">
        <v>11</v>
      </c>
      <c r="C274" s="17" t="s">
        <v>123</v>
      </c>
      <c r="D274" s="17" t="s">
        <v>904</v>
      </c>
      <c r="E274" s="17" t="s">
        <v>14</v>
      </c>
    </row>
    <row r="275" spans="1:5" x14ac:dyDescent="0.3">
      <c r="A275" s="19"/>
      <c r="B275" s="20" t="s">
        <v>15</v>
      </c>
      <c r="C275" s="21">
        <v>0.59567629485593065</v>
      </c>
      <c r="D275" s="21">
        <v>0.16886050068375091</v>
      </c>
      <c r="E275" s="22"/>
    </row>
    <row r="276" spans="1:5" ht="34.200000000000003" customHeight="1" x14ac:dyDescent="0.3">
      <c r="A276" s="87" t="s">
        <v>25</v>
      </c>
      <c r="B276" s="87"/>
      <c r="C276" s="87"/>
      <c r="D276" s="87"/>
      <c r="E276" s="87"/>
    </row>
    <row r="277" spans="1:5" x14ac:dyDescent="0.3">
      <c r="A277" s="5" t="s">
        <v>26</v>
      </c>
    </row>
    <row r="278" spans="1:5" x14ac:dyDescent="0.3">
      <c r="A278" s="5" t="s">
        <v>905</v>
      </c>
    </row>
    <row r="279" spans="1:5" x14ac:dyDescent="0.3">
      <c r="A279" s="5" t="s">
        <v>487</v>
      </c>
    </row>
    <row r="280" spans="1:5" x14ac:dyDescent="0.3">
      <c r="A280" s="5" t="s">
        <v>891</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43921</v>
      </c>
      <c r="C285" s="24">
        <v>45747</v>
      </c>
      <c r="D285" s="25">
        <v>0.18132524498893302</v>
      </c>
      <c r="E285" s="32">
        <v>4</v>
      </c>
    </row>
    <row r="286" spans="1:5" x14ac:dyDescent="0.3">
      <c r="A286" s="31" t="s">
        <v>37</v>
      </c>
      <c r="B286" s="24">
        <v>43889</v>
      </c>
      <c r="C286" s="24">
        <v>45716</v>
      </c>
      <c r="D286" s="25">
        <v>0.20761628404789476</v>
      </c>
      <c r="E286" s="32">
        <v>5</v>
      </c>
    </row>
    <row r="287" spans="1:5" x14ac:dyDescent="0.3">
      <c r="A287" s="23" t="s">
        <v>38</v>
      </c>
      <c r="B287" s="24">
        <v>43861</v>
      </c>
      <c r="C287" s="24">
        <v>45688</v>
      </c>
      <c r="D287" s="25">
        <v>0.20903824380715097</v>
      </c>
      <c r="E287" s="32">
        <v>5</v>
      </c>
    </row>
    <row r="288" spans="1:5" x14ac:dyDescent="0.3">
      <c r="A288" s="23" t="s">
        <v>39</v>
      </c>
      <c r="B288" s="24">
        <v>43830</v>
      </c>
      <c r="C288" s="24">
        <v>45657</v>
      </c>
      <c r="D288" s="25">
        <v>0.20878814328177067</v>
      </c>
      <c r="E288" s="32">
        <v>5</v>
      </c>
    </row>
    <row r="289" spans="1:5" x14ac:dyDescent="0.3">
      <c r="A289" s="23" t="s">
        <v>40</v>
      </c>
      <c r="B289" s="24">
        <v>43798</v>
      </c>
      <c r="C289" s="24">
        <v>45625</v>
      </c>
      <c r="D289" s="25">
        <v>0.20866428267937548</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26" t="s">
        <v>906</v>
      </c>
      <c r="D297" s="27" t="s">
        <v>336</v>
      </c>
      <c r="E297" s="26" t="s">
        <v>14</v>
      </c>
    </row>
    <row r="298" spans="1:5" x14ac:dyDescent="0.3">
      <c r="A298" s="19"/>
      <c r="B298" s="20" t="s">
        <v>15</v>
      </c>
      <c r="C298" s="21">
        <v>-8.0840785643471635E-2</v>
      </c>
      <c r="D298" s="21">
        <v>-2.9306474854423725E-2</v>
      </c>
      <c r="E298" s="22"/>
    </row>
    <row r="299" spans="1:5" x14ac:dyDescent="0.3">
      <c r="A299" s="8" t="s">
        <v>16</v>
      </c>
      <c r="B299" s="16" t="s">
        <v>11</v>
      </c>
      <c r="C299" s="26" t="s">
        <v>228</v>
      </c>
      <c r="D299" s="26" t="s">
        <v>590</v>
      </c>
      <c r="E299" s="26" t="s">
        <v>14</v>
      </c>
    </row>
    <row r="300" spans="1:5" x14ac:dyDescent="0.3">
      <c r="A300" s="19"/>
      <c r="B300" s="20" t="s">
        <v>15</v>
      </c>
      <c r="C300" s="21">
        <v>-4.5849367784496997E-2</v>
      </c>
      <c r="D300" s="21">
        <v>-2.2454126723862045E-2</v>
      </c>
      <c r="E300" s="22"/>
    </row>
    <row r="301" spans="1:5" x14ac:dyDescent="0.3">
      <c r="A301" s="8" t="s">
        <v>19</v>
      </c>
      <c r="B301" s="16" t="s">
        <v>11</v>
      </c>
      <c r="C301" s="26" t="s">
        <v>135</v>
      </c>
      <c r="D301" s="26" t="s">
        <v>361</v>
      </c>
      <c r="E301" s="26" t="s">
        <v>14</v>
      </c>
    </row>
    <row r="302" spans="1:5" x14ac:dyDescent="0.3">
      <c r="A302" s="19"/>
      <c r="B302" s="20" t="s">
        <v>15</v>
      </c>
      <c r="C302" s="21">
        <v>1.447520184544393E-2</v>
      </c>
      <c r="D302" s="21">
        <v>1.1014261587614982E-2</v>
      </c>
      <c r="E302" s="22"/>
    </row>
    <row r="303" spans="1:5" x14ac:dyDescent="0.3">
      <c r="A303" s="8" t="s">
        <v>22</v>
      </c>
      <c r="B303" s="16" t="s">
        <v>11</v>
      </c>
      <c r="C303" s="26" t="s">
        <v>358</v>
      </c>
      <c r="D303" s="26" t="s">
        <v>810</v>
      </c>
      <c r="E303" s="26" t="s">
        <v>14</v>
      </c>
    </row>
    <row r="304" spans="1:5" x14ac:dyDescent="0.3">
      <c r="A304" s="19"/>
      <c r="B304" s="20" t="s">
        <v>15</v>
      </c>
      <c r="C304" s="21">
        <v>7.1483748291639504E-2</v>
      </c>
      <c r="D304" s="21">
        <v>3.8990046448787563E-2</v>
      </c>
      <c r="E304" s="22"/>
    </row>
    <row r="305" spans="1:5" ht="32.4" customHeight="1" x14ac:dyDescent="0.3">
      <c r="A305" s="87" t="s">
        <v>25</v>
      </c>
      <c r="B305" s="87"/>
      <c r="C305" s="87"/>
      <c r="D305" s="87"/>
      <c r="E305" s="87"/>
    </row>
    <row r="306" spans="1:5" x14ac:dyDescent="0.3">
      <c r="A306" s="5" t="s">
        <v>26</v>
      </c>
    </row>
    <row r="307" spans="1:5" x14ac:dyDescent="0.3">
      <c r="A307" s="5" t="s">
        <v>138</v>
      </c>
    </row>
    <row r="308" spans="1:5" x14ac:dyDescent="0.3">
      <c r="A308" s="5" t="s">
        <v>907</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43917</v>
      </c>
      <c r="C314" s="24">
        <v>45744</v>
      </c>
      <c r="D314" s="25">
        <v>1.7050069164844032E-2</v>
      </c>
      <c r="E314" s="32">
        <v>2</v>
      </c>
    </row>
    <row r="315" spans="1:5" x14ac:dyDescent="0.3">
      <c r="A315" s="31" t="s">
        <v>37</v>
      </c>
      <c r="B315" s="24">
        <v>43889</v>
      </c>
      <c r="C315" s="24">
        <v>45716</v>
      </c>
      <c r="D315" s="25">
        <v>2.6049166989738005E-2</v>
      </c>
      <c r="E315" s="32">
        <v>2</v>
      </c>
    </row>
    <row r="316" spans="1:5" x14ac:dyDescent="0.3">
      <c r="A316" s="39" t="s">
        <v>38</v>
      </c>
      <c r="B316" s="24">
        <v>43861</v>
      </c>
      <c r="C316" s="24">
        <v>45688</v>
      </c>
      <c r="D316" s="25">
        <v>2.6347006729064648E-2</v>
      </c>
      <c r="E316" s="32">
        <v>2</v>
      </c>
    </row>
    <row r="317" spans="1:5" x14ac:dyDescent="0.3">
      <c r="A317" s="39" t="s">
        <v>39</v>
      </c>
      <c r="B317" s="24">
        <v>43826</v>
      </c>
      <c r="C317" s="24">
        <v>45653</v>
      </c>
      <c r="D317" s="25">
        <v>2.6355728539900574E-2</v>
      </c>
      <c r="E317" s="32">
        <v>2</v>
      </c>
    </row>
    <row r="318" spans="1:5" x14ac:dyDescent="0.3">
      <c r="A318" s="39" t="s">
        <v>40</v>
      </c>
      <c r="B318" s="24">
        <v>43798</v>
      </c>
      <c r="C318" s="24">
        <v>45625</v>
      </c>
      <c r="D318" s="25">
        <v>2.6362440894810556E-2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908</v>
      </c>
      <c r="D326" s="18" t="s">
        <v>909</v>
      </c>
      <c r="E326" s="17" t="s">
        <v>14</v>
      </c>
    </row>
    <row r="327" spans="1:5" x14ac:dyDescent="0.3">
      <c r="A327" s="19"/>
      <c r="B327" s="20" t="s">
        <v>15</v>
      </c>
      <c r="C327" s="21">
        <v>-0.49618751077083867</v>
      </c>
      <c r="D327" s="21">
        <v>-0.17143800749221205</v>
      </c>
      <c r="E327" s="22"/>
    </row>
    <row r="328" spans="1:5" x14ac:dyDescent="0.3">
      <c r="A328" s="8" t="s">
        <v>16</v>
      </c>
      <c r="B328" s="16" t="s">
        <v>11</v>
      </c>
      <c r="C328" s="17" t="s">
        <v>144</v>
      </c>
      <c r="D328" s="17" t="s">
        <v>378</v>
      </c>
      <c r="E328" s="17" t="s">
        <v>14</v>
      </c>
    </row>
    <row r="329" spans="1:5" x14ac:dyDescent="0.3">
      <c r="A329" s="19"/>
      <c r="B329" s="20" t="s">
        <v>15</v>
      </c>
      <c r="C329" s="21">
        <v>-0.19285172253831806</v>
      </c>
      <c r="D329" s="21">
        <v>-5.399055039329137E-3</v>
      </c>
      <c r="E329" s="22"/>
    </row>
    <row r="330" spans="1:5" x14ac:dyDescent="0.3">
      <c r="A330" s="8" t="s">
        <v>19</v>
      </c>
      <c r="B330" s="16" t="s">
        <v>11</v>
      </c>
      <c r="C330" s="17" t="s">
        <v>866</v>
      </c>
      <c r="D330" s="17" t="s">
        <v>910</v>
      </c>
      <c r="E330" s="17" t="s">
        <v>14</v>
      </c>
    </row>
    <row r="331" spans="1:5" x14ac:dyDescent="0.3">
      <c r="A331" s="19"/>
      <c r="B331" s="20" t="s">
        <v>15</v>
      </c>
      <c r="C331" s="21">
        <v>7.4410144462855987E-2</v>
      </c>
      <c r="D331" s="21">
        <v>9.6667530400874391E-2</v>
      </c>
      <c r="E331" s="22"/>
    </row>
    <row r="332" spans="1:5" x14ac:dyDescent="0.3">
      <c r="A332" s="8" t="s">
        <v>22</v>
      </c>
      <c r="B332" s="16" t="s">
        <v>11</v>
      </c>
      <c r="C332" s="17" t="s">
        <v>148</v>
      </c>
      <c r="D332" s="17" t="s">
        <v>911</v>
      </c>
      <c r="E332" s="17" t="s">
        <v>14</v>
      </c>
    </row>
    <row r="333" spans="1:5" x14ac:dyDescent="0.3">
      <c r="A333" s="19"/>
      <c r="B333" s="20" t="s">
        <v>15</v>
      </c>
      <c r="C333" s="21">
        <v>0.53675078348145733</v>
      </c>
      <c r="D333" s="21">
        <v>0.15563550018853833</v>
      </c>
      <c r="E333" s="22"/>
    </row>
    <row r="334" spans="1:5" ht="34.799999999999997" customHeight="1" x14ac:dyDescent="0.3">
      <c r="A334" s="87" t="s">
        <v>25</v>
      </c>
      <c r="B334" s="87"/>
      <c r="C334" s="87"/>
      <c r="D334" s="87"/>
      <c r="E334" s="87"/>
    </row>
    <row r="335" spans="1:5" x14ac:dyDescent="0.3">
      <c r="A335" s="5" t="s">
        <v>26</v>
      </c>
    </row>
    <row r="336" spans="1:5" x14ac:dyDescent="0.3">
      <c r="A336" s="5" t="s">
        <v>912</v>
      </c>
    </row>
    <row r="337" spans="1:5" x14ac:dyDescent="0.3">
      <c r="A337" s="5" t="s">
        <v>114</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43921</v>
      </c>
      <c r="C343" s="24">
        <v>45747</v>
      </c>
      <c r="D343" s="25">
        <v>0.15218619649308682</v>
      </c>
      <c r="E343" s="32">
        <v>4</v>
      </c>
    </row>
    <row r="344" spans="1:5" x14ac:dyDescent="0.3">
      <c r="A344" s="31" t="s">
        <v>37</v>
      </c>
      <c r="B344" s="24">
        <v>43910</v>
      </c>
      <c r="C344" s="24">
        <v>45716</v>
      </c>
      <c r="D344" s="25">
        <v>0.1571423044981578</v>
      </c>
      <c r="E344" s="32">
        <v>4</v>
      </c>
    </row>
    <row r="345" spans="1:5" x14ac:dyDescent="0.3">
      <c r="A345" s="23" t="s">
        <v>38</v>
      </c>
      <c r="B345" s="24">
        <v>43910</v>
      </c>
      <c r="C345" s="24">
        <v>45688</v>
      </c>
      <c r="D345" s="25">
        <v>0.1577588320212977</v>
      </c>
      <c r="E345" s="32">
        <v>4</v>
      </c>
    </row>
    <row r="346" spans="1:5" x14ac:dyDescent="0.3">
      <c r="A346" s="23" t="s">
        <v>39</v>
      </c>
      <c r="B346" s="24">
        <v>43910</v>
      </c>
      <c r="C346" s="24">
        <v>45657</v>
      </c>
      <c r="D346" s="25">
        <v>0.15836988777266739</v>
      </c>
      <c r="E346" s="32">
        <v>4</v>
      </c>
    </row>
    <row r="347" spans="1:5" x14ac:dyDescent="0.3">
      <c r="A347" s="23" t="s">
        <v>40</v>
      </c>
      <c r="B347" s="24">
        <v>43910</v>
      </c>
      <c r="C347" s="24">
        <v>45625</v>
      </c>
      <c r="D347" s="25">
        <v>0.15907224624084965</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221</v>
      </c>
      <c r="D355" s="18" t="s">
        <v>913</v>
      </c>
      <c r="E355" s="17" t="s">
        <v>14</v>
      </c>
    </row>
    <row r="356" spans="1:5" x14ac:dyDescent="0.3">
      <c r="A356" s="19"/>
      <c r="B356" s="20" t="s">
        <v>15</v>
      </c>
      <c r="C356" s="21">
        <v>-0.22259173276869593</v>
      </c>
      <c r="D356" s="21">
        <v>-7.5039093451951699E-2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243</v>
      </c>
      <c r="D359" s="17" t="s">
        <v>870</v>
      </c>
      <c r="E359" s="17" t="s">
        <v>14</v>
      </c>
    </row>
    <row r="360" spans="1:5" x14ac:dyDescent="0.3">
      <c r="A360" s="19"/>
      <c r="B360" s="20" t="s">
        <v>15</v>
      </c>
      <c r="C360" s="21">
        <v>8.6372531052136825E-3</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2.4" customHeight="1" x14ac:dyDescent="0.3">
      <c r="A363" s="87" t="s">
        <v>25</v>
      </c>
      <c r="B363" s="87"/>
      <c r="C363" s="87"/>
      <c r="D363" s="87"/>
      <c r="E363" s="87"/>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43917</v>
      </c>
      <c r="C372" s="24">
        <v>45744</v>
      </c>
      <c r="D372" s="25">
        <v>4.3436759043749593E-2</v>
      </c>
      <c r="E372" s="32">
        <v>2</v>
      </c>
    </row>
    <row r="373" spans="1:5" x14ac:dyDescent="0.3">
      <c r="A373" s="31" t="s">
        <v>37</v>
      </c>
      <c r="B373" s="24">
        <v>43889</v>
      </c>
      <c r="C373" s="24">
        <v>45716</v>
      </c>
      <c r="D373" s="25">
        <v>7.9288582627827217E-2</v>
      </c>
      <c r="E373" s="32">
        <v>3</v>
      </c>
    </row>
    <row r="374" spans="1:5" x14ac:dyDescent="0.3">
      <c r="A374" s="23" t="s">
        <v>38</v>
      </c>
      <c r="B374" s="24">
        <v>43861</v>
      </c>
      <c r="C374" s="24">
        <v>45688</v>
      </c>
      <c r="D374" s="25">
        <v>8.0998842578522731E-2</v>
      </c>
      <c r="E374" s="32">
        <v>3</v>
      </c>
    </row>
    <row r="375" spans="1:5" x14ac:dyDescent="0.3">
      <c r="A375" s="23" t="s">
        <v>39</v>
      </c>
      <c r="B375" s="24">
        <v>43826</v>
      </c>
      <c r="C375" s="24">
        <v>45653</v>
      </c>
      <c r="D375" s="25">
        <v>8.1105212690537581E-2</v>
      </c>
      <c r="E375" s="32">
        <v>3</v>
      </c>
    </row>
    <row r="376" spans="1:5" x14ac:dyDescent="0.3">
      <c r="A376" s="23" t="s">
        <v>40</v>
      </c>
      <c r="B376" s="24">
        <v>43798</v>
      </c>
      <c r="C376" s="24">
        <v>45625</v>
      </c>
      <c r="D376" s="25">
        <v>8.129665236863616E-2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558</v>
      </c>
      <c r="D384" s="18" t="s">
        <v>914</v>
      </c>
      <c r="E384" s="17" t="s">
        <v>14</v>
      </c>
    </row>
    <row r="385" spans="1:5" x14ac:dyDescent="0.3">
      <c r="A385" s="19"/>
      <c r="B385" s="20" t="s">
        <v>15</v>
      </c>
      <c r="C385" s="21">
        <v>-0.42511197849438742</v>
      </c>
      <c r="D385" s="21">
        <v>-0.16963925125036872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699</v>
      </c>
      <c r="E388" s="17" t="s">
        <v>14</v>
      </c>
    </row>
    <row r="389" spans="1:5" x14ac:dyDescent="0.3">
      <c r="A389" s="19"/>
      <c r="B389" s="20" t="s">
        <v>15</v>
      </c>
      <c r="C389" s="21">
        <v>1.1843812224121564E-3</v>
      </c>
      <c r="D389" s="21">
        <v>2.2613195201005798E-2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2.4" customHeight="1" x14ac:dyDescent="0.3">
      <c r="A392" s="87" t="s">
        <v>25</v>
      </c>
      <c r="B392" s="87"/>
      <c r="C392" s="87"/>
      <c r="D392" s="87"/>
      <c r="E392" s="87"/>
    </row>
    <row r="393" spans="1:5" x14ac:dyDescent="0.3">
      <c r="A393" s="5" t="s">
        <v>26</v>
      </c>
    </row>
    <row r="394" spans="1:5" x14ac:dyDescent="0.3">
      <c r="A394" s="5" t="s">
        <v>49</v>
      </c>
    </row>
    <row r="395" spans="1:5" x14ac:dyDescent="0.3">
      <c r="A395" s="5" t="s">
        <v>382</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43914</v>
      </c>
      <c r="C401" s="24">
        <v>45741</v>
      </c>
      <c r="D401" s="25">
        <v>0.10636113454697305</v>
      </c>
      <c r="E401" s="32">
        <v>3</v>
      </c>
    </row>
    <row r="402" spans="1:5" x14ac:dyDescent="0.3">
      <c r="A402" s="31" t="s">
        <v>37</v>
      </c>
      <c r="B402" s="24">
        <v>43886</v>
      </c>
      <c r="C402" s="24">
        <v>45713</v>
      </c>
      <c r="D402" s="25">
        <v>0.14693328590949992</v>
      </c>
      <c r="E402" s="32">
        <v>4</v>
      </c>
    </row>
    <row r="403" spans="1:5" x14ac:dyDescent="0.3">
      <c r="A403" s="23" t="s">
        <v>38</v>
      </c>
      <c r="B403" s="24">
        <v>43858</v>
      </c>
      <c r="C403" s="24">
        <v>45685</v>
      </c>
      <c r="D403" s="25">
        <v>0.14777829398423548</v>
      </c>
      <c r="E403" s="32">
        <v>4</v>
      </c>
    </row>
    <row r="404" spans="1:5" x14ac:dyDescent="0.3">
      <c r="A404" s="23" t="s">
        <v>39</v>
      </c>
      <c r="B404" s="24">
        <v>43830</v>
      </c>
      <c r="C404" s="24">
        <v>45657</v>
      </c>
      <c r="D404" s="25">
        <v>0.14756528763172247</v>
      </c>
      <c r="E404" s="32">
        <v>4</v>
      </c>
    </row>
    <row r="405" spans="1:5" x14ac:dyDescent="0.3">
      <c r="A405" s="23" t="s">
        <v>40</v>
      </c>
      <c r="B405" s="24">
        <v>43795</v>
      </c>
      <c r="C405" s="24">
        <v>45622</v>
      </c>
      <c r="D405" s="25">
        <v>0.14760534195004685</v>
      </c>
      <c r="E405" s="32">
        <v>4</v>
      </c>
    </row>
    <row r="407" spans="1:5" x14ac:dyDescent="0.3">
      <c r="A407" s="92" t="s">
        <v>835</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915</v>
      </c>
      <c r="D413" s="18" t="s">
        <v>916</v>
      </c>
      <c r="E413" s="17" t="s">
        <v>14</v>
      </c>
    </row>
    <row r="414" spans="1:5" x14ac:dyDescent="0.3">
      <c r="A414" s="19"/>
      <c r="B414" s="20" t="s">
        <v>15</v>
      </c>
      <c r="C414" s="21">
        <v>-0.37750739181399917</v>
      </c>
      <c r="D414" s="21">
        <v>-0.14436893963283592</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378</v>
      </c>
      <c r="E417" s="17" t="s">
        <v>14</v>
      </c>
    </row>
    <row r="418" spans="1:5" x14ac:dyDescent="0.3">
      <c r="A418" s="19"/>
      <c r="B418" s="20" t="s">
        <v>15</v>
      </c>
      <c r="C418" s="52">
        <v>-4.8174793222469869E-2</v>
      </c>
      <c r="D418" s="52">
        <v>-8.9647937797612265E-3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799999999999997" customHeight="1" x14ac:dyDescent="0.3">
      <c r="A421" s="87" t="s">
        <v>25</v>
      </c>
      <c r="B421" s="87"/>
      <c r="C421" s="87"/>
      <c r="D421" s="87"/>
      <c r="E421" s="87"/>
    </row>
    <row r="422" spans="1:5" x14ac:dyDescent="0.3">
      <c r="A422" s="5" t="s">
        <v>26</v>
      </c>
    </row>
    <row r="423" spans="1:5" x14ac:dyDescent="0.3">
      <c r="A423" s="5" t="s">
        <v>49</v>
      </c>
    </row>
    <row r="424" spans="1:5" x14ac:dyDescent="0.3">
      <c r="A424" s="5" t="s">
        <v>522</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43914</v>
      </c>
      <c r="C430" s="24">
        <v>45744</v>
      </c>
      <c r="D430" s="25">
        <v>6.9027545015088232E-2</v>
      </c>
      <c r="E430" s="32">
        <v>3</v>
      </c>
    </row>
    <row r="431" spans="1:5" x14ac:dyDescent="0.3">
      <c r="A431" s="31" t="s">
        <v>37</v>
      </c>
      <c r="B431" s="24">
        <v>43886</v>
      </c>
      <c r="C431" s="24">
        <v>45716</v>
      </c>
      <c r="D431" s="25">
        <v>0.10964226169824166</v>
      </c>
      <c r="E431" s="32">
        <v>3</v>
      </c>
    </row>
    <row r="432" spans="1:5" x14ac:dyDescent="0.3">
      <c r="A432" s="23" t="s">
        <v>38</v>
      </c>
      <c r="B432" s="24">
        <v>43858</v>
      </c>
      <c r="C432" s="24">
        <v>45688</v>
      </c>
      <c r="D432" s="25">
        <v>0.11004453122956424</v>
      </c>
      <c r="E432" s="32">
        <v>3</v>
      </c>
    </row>
    <row r="433" spans="1:5" x14ac:dyDescent="0.3">
      <c r="A433" s="23" t="s">
        <v>39</v>
      </c>
      <c r="B433" s="24">
        <v>43830</v>
      </c>
      <c r="C433" s="24">
        <v>45657</v>
      </c>
      <c r="D433" s="25">
        <v>0.10985281108823346</v>
      </c>
      <c r="E433" s="32">
        <v>3</v>
      </c>
    </row>
    <row r="434" spans="1:5" x14ac:dyDescent="0.3">
      <c r="A434" s="23" t="s">
        <v>40</v>
      </c>
      <c r="B434" s="24">
        <v>43795</v>
      </c>
      <c r="C434" s="24">
        <v>45622</v>
      </c>
      <c r="D434" s="25">
        <v>0.10995565355889865</v>
      </c>
      <c r="E434" s="32">
        <v>3</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917</v>
      </c>
      <c r="D442" s="18" t="s">
        <v>918</v>
      </c>
      <c r="E442" s="17" t="s">
        <v>14</v>
      </c>
    </row>
    <row r="443" spans="1:5" x14ac:dyDescent="0.3">
      <c r="A443" s="19"/>
      <c r="B443" s="20" t="s">
        <v>15</v>
      </c>
      <c r="C443" s="21">
        <v>-0.4062761446926102</v>
      </c>
      <c r="D443" s="21">
        <v>-0.16188686798062257</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134</v>
      </c>
      <c r="D446" s="17" t="s">
        <v>810</v>
      </c>
      <c r="E446" s="17" t="s">
        <v>14</v>
      </c>
    </row>
    <row r="447" spans="1:5" x14ac:dyDescent="0.3">
      <c r="A447" s="19"/>
      <c r="B447" s="20" t="s">
        <v>15</v>
      </c>
      <c r="C447" s="21">
        <v>2.1775534536203622E-3</v>
      </c>
      <c r="D447" s="21">
        <v>2.5873566936760017E-2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3" customHeight="1" x14ac:dyDescent="0.3">
      <c r="A450" s="87" t="s">
        <v>25</v>
      </c>
      <c r="B450" s="87"/>
      <c r="C450" s="87"/>
      <c r="D450" s="87"/>
      <c r="E450" s="87"/>
    </row>
    <row r="451" spans="1:5" x14ac:dyDescent="0.3">
      <c r="A451" s="5" t="s">
        <v>26</v>
      </c>
    </row>
    <row r="452" spans="1:5" x14ac:dyDescent="0.3">
      <c r="A452" s="5" t="s">
        <v>49</v>
      </c>
    </row>
    <row r="453" spans="1:5" x14ac:dyDescent="0.3">
      <c r="A453" s="5" t="s">
        <v>893</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43914</v>
      </c>
      <c r="C459" s="24">
        <v>45741</v>
      </c>
      <c r="D459" s="25">
        <v>0.10209409372887007</v>
      </c>
      <c r="E459" s="32">
        <v>3</v>
      </c>
    </row>
    <row r="460" spans="1:5" x14ac:dyDescent="0.3">
      <c r="A460" s="31" t="s">
        <v>37</v>
      </c>
      <c r="B460" s="24">
        <v>43886</v>
      </c>
      <c r="C460" s="24">
        <v>45713</v>
      </c>
      <c r="D460" s="25">
        <v>0.13979472982141986</v>
      </c>
      <c r="E460" s="32">
        <v>4</v>
      </c>
    </row>
    <row r="461" spans="1:5" x14ac:dyDescent="0.3">
      <c r="A461" s="23" t="s">
        <v>38</v>
      </c>
      <c r="B461" s="24">
        <v>43858</v>
      </c>
      <c r="C461" s="24">
        <v>45685</v>
      </c>
      <c r="D461" s="25">
        <v>0.14061820393167446</v>
      </c>
      <c r="E461" s="32">
        <v>4</v>
      </c>
    </row>
    <row r="462" spans="1:5" x14ac:dyDescent="0.3">
      <c r="A462" s="23" t="s">
        <v>39</v>
      </c>
      <c r="B462" s="24">
        <v>43830</v>
      </c>
      <c r="C462" s="24">
        <v>45657</v>
      </c>
      <c r="D462" s="25">
        <v>0.14041194339995974</v>
      </c>
      <c r="E462" s="32">
        <v>4</v>
      </c>
    </row>
    <row r="463" spans="1:5" x14ac:dyDescent="0.3">
      <c r="A463" s="23" t="s">
        <v>40</v>
      </c>
      <c r="B463" s="24">
        <v>43795</v>
      </c>
      <c r="C463" s="24">
        <v>45622</v>
      </c>
      <c r="D463" s="25">
        <v>0.14048321636576552</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628</v>
      </c>
      <c r="D471" s="18" t="s">
        <v>183</v>
      </c>
      <c r="E471" s="17" t="s">
        <v>14</v>
      </c>
    </row>
    <row r="472" spans="1:5" x14ac:dyDescent="0.3">
      <c r="A472" s="19"/>
      <c r="B472" s="20" t="s">
        <v>15</v>
      </c>
      <c r="C472" s="21">
        <v>-0.25706137138459906</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373</v>
      </c>
      <c r="D475" s="17" t="s">
        <v>437</v>
      </c>
      <c r="E475" s="17" t="s">
        <v>14</v>
      </c>
    </row>
    <row r="476" spans="1:5" x14ac:dyDescent="0.3">
      <c r="A476" s="19"/>
      <c r="B476" s="20" t="s">
        <v>15</v>
      </c>
      <c r="C476" s="21">
        <v>-6.8077508674930676E-2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4.200000000000003" customHeight="1" x14ac:dyDescent="0.3">
      <c r="A479" s="87" t="s">
        <v>25</v>
      </c>
      <c r="B479" s="87"/>
      <c r="C479" s="87"/>
      <c r="D479" s="87"/>
      <c r="E479" s="87"/>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43914</v>
      </c>
      <c r="C488" s="24">
        <v>45734</v>
      </c>
      <c r="D488" s="25">
        <v>4.7423028135128352E-2</v>
      </c>
      <c r="E488" s="32">
        <v>2</v>
      </c>
    </row>
    <row r="489" spans="1:5" x14ac:dyDescent="0.3">
      <c r="A489" s="31" t="s">
        <v>37</v>
      </c>
      <c r="B489" s="24">
        <v>43872</v>
      </c>
      <c r="C489" s="24">
        <v>45706</v>
      </c>
      <c r="D489" s="25">
        <v>7.8127119992930219E-2</v>
      </c>
      <c r="E489" s="32">
        <v>3</v>
      </c>
    </row>
    <row r="490" spans="1:5" x14ac:dyDescent="0.3">
      <c r="A490" s="23" t="s">
        <v>38</v>
      </c>
      <c r="B490" s="24">
        <v>43844</v>
      </c>
      <c r="C490" s="24">
        <v>45678</v>
      </c>
      <c r="D490" s="25">
        <v>7.8110933287626708E-2</v>
      </c>
      <c r="E490" s="32">
        <v>3</v>
      </c>
    </row>
    <row r="491" spans="1:5" x14ac:dyDescent="0.3">
      <c r="A491" s="23" t="s">
        <v>39</v>
      </c>
      <c r="B491" s="24">
        <v>43816</v>
      </c>
      <c r="C491" s="24">
        <v>45650</v>
      </c>
      <c r="D491" s="25">
        <v>7.8097903126641832E-2</v>
      </c>
      <c r="E491" s="32">
        <v>3</v>
      </c>
    </row>
    <row r="492" spans="1:5" x14ac:dyDescent="0.3">
      <c r="A492" s="23" t="s">
        <v>40</v>
      </c>
      <c r="B492" s="24">
        <v>43788</v>
      </c>
      <c r="C492" s="24">
        <v>45622</v>
      </c>
      <c r="D492" s="25">
        <v>7.8309612005525095E-2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17" t="s">
        <v>652</v>
      </c>
      <c r="D500" s="18" t="s">
        <v>762</v>
      </c>
      <c r="E500" s="17" t="s">
        <v>14</v>
      </c>
    </row>
    <row r="501" spans="1:5" x14ac:dyDescent="0.3">
      <c r="A501" s="19"/>
      <c r="B501" s="20" t="s">
        <v>15</v>
      </c>
      <c r="C501" s="21">
        <v>-0.29253402537395579</v>
      </c>
      <c r="D501" s="21">
        <v>-7.5076471914998111E-2</v>
      </c>
      <c r="E501" s="22"/>
    </row>
    <row r="502" spans="1:5" x14ac:dyDescent="0.3">
      <c r="A502" s="8" t="s">
        <v>16</v>
      </c>
      <c r="B502" s="16" t="s">
        <v>11</v>
      </c>
      <c r="C502" s="17" t="s">
        <v>192</v>
      </c>
      <c r="D502" s="17" t="s">
        <v>193</v>
      </c>
      <c r="E502" s="17" t="s">
        <v>14</v>
      </c>
    </row>
    <row r="503" spans="1:5" x14ac:dyDescent="0.3">
      <c r="A503" s="19"/>
      <c r="B503" s="20" t="s">
        <v>15</v>
      </c>
      <c r="C503" s="21">
        <v>-0.2302506228329777</v>
      </c>
      <c r="D503" s="21">
        <v>-4.5361930729109767E-2</v>
      </c>
      <c r="E503" s="22"/>
    </row>
    <row r="504" spans="1:5" x14ac:dyDescent="0.3">
      <c r="A504" s="8" t="s">
        <v>19</v>
      </c>
      <c r="B504" s="16" t="s">
        <v>11</v>
      </c>
      <c r="C504" s="17" t="s">
        <v>373</v>
      </c>
      <c r="D504" s="17" t="s">
        <v>228</v>
      </c>
      <c r="E504" s="17" t="s">
        <v>14</v>
      </c>
    </row>
    <row r="505" spans="1:5" x14ac:dyDescent="0.3">
      <c r="A505" s="19"/>
      <c r="B505" s="20" t="s">
        <v>15</v>
      </c>
      <c r="C505" s="21">
        <v>-6.7982365902948705E-2</v>
      </c>
      <c r="D505" s="21">
        <v>-9.3748034673523106E-3</v>
      </c>
      <c r="E505" s="22"/>
    </row>
    <row r="506" spans="1:5" x14ac:dyDescent="0.3">
      <c r="A506" s="8" t="s">
        <v>22</v>
      </c>
      <c r="B506" s="16" t="s">
        <v>11</v>
      </c>
      <c r="C506" s="17" t="s">
        <v>196</v>
      </c>
      <c r="D506" s="17" t="s">
        <v>534</v>
      </c>
      <c r="E506" s="17" t="s">
        <v>14</v>
      </c>
    </row>
    <row r="507" spans="1:5" x14ac:dyDescent="0.3">
      <c r="A507" s="19"/>
      <c r="B507" s="20" t="s">
        <v>15</v>
      </c>
      <c r="C507" s="21">
        <v>0.13851284703993083</v>
      </c>
      <c r="D507" s="21">
        <v>2.9969890123841214E-2</v>
      </c>
      <c r="E507" s="22"/>
    </row>
    <row r="508" spans="1:5" ht="34.799999999999997" customHeight="1" x14ac:dyDescent="0.3">
      <c r="A508" s="87" t="s">
        <v>25</v>
      </c>
      <c r="B508" s="87"/>
      <c r="C508" s="87"/>
      <c r="D508" s="87"/>
      <c r="E508" s="87"/>
    </row>
    <row r="509" spans="1:5" x14ac:dyDescent="0.3">
      <c r="A509" s="5" t="s">
        <v>26</v>
      </c>
    </row>
    <row r="510" spans="1:5" x14ac:dyDescent="0.3">
      <c r="A510" s="5" t="s">
        <v>198</v>
      </c>
    </row>
    <row r="511" spans="1:5" x14ac:dyDescent="0.3">
      <c r="A511" s="5" t="s">
        <v>771</v>
      </c>
    </row>
    <row r="512" spans="1:5" x14ac:dyDescent="0.3">
      <c r="A512" s="5" t="s">
        <v>891</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43921</v>
      </c>
      <c r="C517" s="24">
        <v>45741</v>
      </c>
      <c r="D517" s="25">
        <v>5.4814809034920864E-2</v>
      </c>
      <c r="E517" s="32">
        <v>3</v>
      </c>
    </row>
    <row r="518" spans="1:5" x14ac:dyDescent="0.3">
      <c r="A518" s="31" t="s">
        <v>37</v>
      </c>
      <c r="B518" s="24">
        <v>43879</v>
      </c>
      <c r="C518" s="24">
        <v>45713</v>
      </c>
      <c r="D518" s="25">
        <v>0.10227587610244965</v>
      </c>
      <c r="E518" s="32">
        <v>3</v>
      </c>
    </row>
    <row r="519" spans="1:5" x14ac:dyDescent="0.3">
      <c r="A519" s="23" t="s">
        <v>38</v>
      </c>
      <c r="B519" s="24">
        <v>43851</v>
      </c>
      <c r="C519" s="24">
        <v>45685</v>
      </c>
      <c r="D519" s="25">
        <v>0.1023545936728421</v>
      </c>
      <c r="E519" s="32">
        <v>3</v>
      </c>
    </row>
    <row r="520" spans="1:5" x14ac:dyDescent="0.3">
      <c r="A520" s="23" t="s">
        <v>39</v>
      </c>
      <c r="B520" s="24">
        <v>43823</v>
      </c>
      <c r="C520" s="24">
        <v>45657</v>
      </c>
      <c r="D520" s="25">
        <v>0.10235381900035065</v>
      </c>
      <c r="E520" s="32">
        <v>3</v>
      </c>
    </row>
    <row r="521" spans="1:5" x14ac:dyDescent="0.3">
      <c r="A521" s="23" t="s">
        <v>40</v>
      </c>
      <c r="B521" s="24">
        <v>43781</v>
      </c>
      <c r="C521" s="24">
        <v>45615</v>
      </c>
      <c r="D521" s="25">
        <v>0.10241749051706749</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26" t="s">
        <v>550</v>
      </c>
      <c r="D529" s="27" t="s">
        <v>919</v>
      </c>
      <c r="E529" s="26" t="s">
        <v>14</v>
      </c>
    </row>
    <row r="530" spans="1:5" x14ac:dyDescent="0.3">
      <c r="A530" s="19"/>
      <c r="B530" s="20" t="s">
        <v>15</v>
      </c>
      <c r="C530" s="21">
        <v>-0.30719224445259408</v>
      </c>
      <c r="D530" s="21">
        <v>-0.12906233919361243</v>
      </c>
      <c r="E530" s="22"/>
    </row>
    <row r="531" spans="1:5" x14ac:dyDescent="0.3">
      <c r="A531" s="8" t="s">
        <v>16</v>
      </c>
      <c r="B531" s="16" t="s">
        <v>11</v>
      </c>
      <c r="C531" s="26" t="s">
        <v>203</v>
      </c>
      <c r="D531" s="26" t="s">
        <v>204</v>
      </c>
      <c r="E531" s="26" t="s">
        <v>14</v>
      </c>
    </row>
    <row r="532" spans="1:5" x14ac:dyDescent="0.3">
      <c r="A532" s="19"/>
      <c r="B532" s="20" t="s">
        <v>15</v>
      </c>
      <c r="C532" s="21">
        <v>-0.20013817001491374</v>
      </c>
      <c r="D532" s="21">
        <v>-0.11919569528335516</v>
      </c>
      <c r="E532" s="22"/>
    </row>
    <row r="533" spans="1:5" x14ac:dyDescent="0.3">
      <c r="A533" s="8" t="s">
        <v>19</v>
      </c>
      <c r="B533" s="16" t="s">
        <v>11</v>
      </c>
      <c r="C533" s="26" t="s">
        <v>437</v>
      </c>
      <c r="D533" s="26" t="s">
        <v>214</v>
      </c>
      <c r="E533" s="26" t="s">
        <v>14</v>
      </c>
    </row>
    <row r="534" spans="1:5" x14ac:dyDescent="0.3">
      <c r="A534" s="19"/>
      <c r="B534" s="20" t="s">
        <v>15</v>
      </c>
      <c r="C534" s="21">
        <v>-2.4586816070235384E-2</v>
      </c>
      <c r="D534" s="21">
        <v>5.2873717604469128E-3</v>
      </c>
      <c r="E534" s="22"/>
    </row>
    <row r="535" spans="1:5" x14ac:dyDescent="0.3">
      <c r="A535" s="8" t="s">
        <v>22</v>
      </c>
      <c r="B535" s="16" t="s">
        <v>11</v>
      </c>
      <c r="C535" s="26" t="s">
        <v>207</v>
      </c>
      <c r="D535" s="26" t="s">
        <v>208</v>
      </c>
      <c r="E535" s="26" t="s">
        <v>14</v>
      </c>
    </row>
    <row r="536" spans="1:5" x14ac:dyDescent="0.3">
      <c r="A536" s="19"/>
      <c r="B536" s="20" t="s">
        <v>15</v>
      </c>
      <c r="C536" s="21">
        <v>0.20995207085178436</v>
      </c>
      <c r="D536" s="21">
        <v>0.11067518871954518</v>
      </c>
      <c r="E536" s="22"/>
    </row>
    <row r="537" spans="1:5" ht="34.200000000000003" customHeight="1" x14ac:dyDescent="0.3">
      <c r="A537" s="87" t="s">
        <v>25</v>
      </c>
      <c r="B537" s="87"/>
      <c r="C537" s="87"/>
      <c r="D537" s="87"/>
      <c r="E537" s="87"/>
    </row>
    <row r="538" spans="1:5" x14ac:dyDescent="0.3">
      <c r="A538" s="5" t="s">
        <v>26</v>
      </c>
    </row>
    <row r="539" spans="1:5" x14ac:dyDescent="0.3">
      <c r="A539" s="5" t="s">
        <v>138</v>
      </c>
    </row>
    <row r="540" spans="1:5" x14ac:dyDescent="0.3">
      <c r="A540" s="5" t="s">
        <v>559</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43914</v>
      </c>
      <c r="C546" s="24">
        <v>45741</v>
      </c>
      <c r="D546" s="25">
        <v>5.080463533149026E-2</v>
      </c>
      <c r="E546" s="32">
        <v>3</v>
      </c>
    </row>
    <row r="547" spans="1:5" x14ac:dyDescent="0.3">
      <c r="A547" s="31" t="s">
        <v>37</v>
      </c>
      <c r="B547" s="24">
        <v>43886</v>
      </c>
      <c r="C547" s="24">
        <v>45713</v>
      </c>
      <c r="D547" s="25">
        <v>9.7465619215058433E-2</v>
      </c>
      <c r="E547" s="32">
        <v>3</v>
      </c>
    </row>
    <row r="548" spans="1:5" x14ac:dyDescent="0.3">
      <c r="A548" s="39" t="s">
        <v>38</v>
      </c>
      <c r="B548" s="24">
        <v>43858</v>
      </c>
      <c r="C548" s="24">
        <v>45685</v>
      </c>
      <c r="D548" s="25">
        <v>9.7767988761896518E-2</v>
      </c>
      <c r="E548" s="32">
        <v>3</v>
      </c>
    </row>
    <row r="549" spans="1:5" x14ac:dyDescent="0.3">
      <c r="A549" s="39" t="s">
        <v>39</v>
      </c>
      <c r="B549" s="24">
        <v>43830</v>
      </c>
      <c r="C549" s="24">
        <v>45657</v>
      </c>
      <c r="D549" s="25">
        <v>9.7767568222410312E-2</v>
      </c>
      <c r="E549" s="32">
        <v>3</v>
      </c>
    </row>
    <row r="550" spans="1:5" x14ac:dyDescent="0.3">
      <c r="A550" s="39" t="s">
        <v>40</v>
      </c>
      <c r="B550" s="24">
        <v>43795</v>
      </c>
      <c r="C550" s="24">
        <v>45622</v>
      </c>
      <c r="D550" s="25">
        <v>9.7855049744681427E-2</v>
      </c>
      <c r="E550" s="32">
        <v>3</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26" t="s">
        <v>836</v>
      </c>
      <c r="D558" s="27" t="s">
        <v>840</v>
      </c>
      <c r="E558" s="26" t="s">
        <v>14</v>
      </c>
    </row>
    <row r="559" spans="1:5" x14ac:dyDescent="0.3">
      <c r="A559" s="19"/>
      <c r="B559" s="20" t="s">
        <v>15</v>
      </c>
      <c r="C559" s="21">
        <v>-0.4322571069515313</v>
      </c>
      <c r="D559" s="21">
        <v>-0.18069061185829705</v>
      </c>
      <c r="E559" s="22"/>
    </row>
    <row r="560" spans="1:5" x14ac:dyDescent="0.3">
      <c r="A560" s="8" t="s">
        <v>16</v>
      </c>
      <c r="B560" s="16" t="s">
        <v>11</v>
      </c>
      <c r="C560" s="26" t="s">
        <v>841</v>
      </c>
      <c r="D560" s="26" t="s">
        <v>842</v>
      </c>
      <c r="E560" s="26" t="s">
        <v>14</v>
      </c>
    </row>
    <row r="561" spans="1:5" x14ac:dyDescent="0.3">
      <c r="A561" s="19"/>
      <c r="B561" s="20" t="s">
        <v>15</v>
      </c>
      <c r="C561" s="21">
        <v>-0.19208130964631087</v>
      </c>
      <c r="D561" s="21">
        <v>-4.9454902239860599E-2</v>
      </c>
      <c r="E561" s="22"/>
    </row>
    <row r="562" spans="1:5" x14ac:dyDescent="0.3">
      <c r="A562" s="8" t="s">
        <v>19</v>
      </c>
      <c r="B562" s="16" t="s">
        <v>11</v>
      </c>
      <c r="C562" s="26" t="s">
        <v>185</v>
      </c>
      <c r="D562" s="26" t="s">
        <v>622</v>
      </c>
      <c r="E562" s="26" t="s">
        <v>14</v>
      </c>
    </row>
    <row r="563" spans="1:5" x14ac:dyDescent="0.3">
      <c r="A563" s="19"/>
      <c r="B563" s="20" t="s">
        <v>15</v>
      </c>
      <c r="C563" s="21">
        <v>-9.0095666600067403E-3</v>
      </c>
      <c r="D563" s="21">
        <v>4.1685951065429272E-2</v>
      </c>
      <c r="E563" s="22"/>
    </row>
    <row r="564" spans="1:5" x14ac:dyDescent="0.3">
      <c r="A564" s="8" t="s">
        <v>22</v>
      </c>
      <c r="B564" s="16" t="s">
        <v>11</v>
      </c>
      <c r="C564" s="26" t="s">
        <v>843</v>
      </c>
      <c r="D564" s="26" t="s">
        <v>844</v>
      </c>
      <c r="E564" s="26" t="s">
        <v>14</v>
      </c>
    </row>
    <row r="565" spans="1:5" x14ac:dyDescent="0.3">
      <c r="A565" s="19"/>
      <c r="B565" s="20" t="s">
        <v>15</v>
      </c>
      <c r="C565" s="21">
        <v>0.30689757866249279</v>
      </c>
      <c r="D565" s="21">
        <v>0.12722799906601456</v>
      </c>
      <c r="E565" s="22"/>
    </row>
    <row r="566" spans="1:5" ht="34.799999999999997" customHeight="1" x14ac:dyDescent="0.3">
      <c r="A566" s="87" t="s">
        <v>25</v>
      </c>
      <c r="B566" s="87"/>
      <c r="C566" s="87"/>
      <c r="D566" s="87"/>
      <c r="E566" s="87"/>
    </row>
    <row r="567" spans="1:5" x14ac:dyDescent="0.3">
      <c r="A567" s="5" t="s">
        <v>26</v>
      </c>
    </row>
    <row r="568" spans="1:5" x14ac:dyDescent="0.3">
      <c r="A568" s="5" t="s">
        <v>49</v>
      </c>
    </row>
    <row r="569" spans="1:5" x14ac:dyDescent="0.3">
      <c r="A569" s="5" t="s">
        <v>539</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44279</v>
      </c>
      <c r="C575" s="24">
        <v>45742</v>
      </c>
      <c r="D575" s="25">
        <v>0.10778494921275046</v>
      </c>
      <c r="E575" s="32">
        <v>3</v>
      </c>
    </row>
    <row r="576" spans="1:5" x14ac:dyDescent="0.3">
      <c r="A576" s="31" t="s">
        <v>37</v>
      </c>
      <c r="B576" s="24">
        <v>44251</v>
      </c>
      <c r="C576" s="24">
        <v>45714</v>
      </c>
      <c r="D576" s="25">
        <v>0.10827276149137974</v>
      </c>
      <c r="E576" s="32">
        <v>3</v>
      </c>
    </row>
    <row r="577" spans="1:5" x14ac:dyDescent="0.3">
      <c r="A577" s="39" t="s">
        <v>38</v>
      </c>
      <c r="B577" s="24">
        <v>44223</v>
      </c>
      <c r="C577" s="24">
        <v>45686</v>
      </c>
      <c r="D577" s="25">
        <v>0.10906441690019089</v>
      </c>
      <c r="E577" s="32">
        <v>3</v>
      </c>
    </row>
    <row r="578" spans="1:5" x14ac:dyDescent="0.3">
      <c r="A578" s="39" t="s">
        <v>39</v>
      </c>
      <c r="B578" s="24">
        <v>44188</v>
      </c>
      <c r="C578" s="24">
        <v>45651</v>
      </c>
      <c r="D578" s="25">
        <v>0.10984307016883819</v>
      </c>
      <c r="E578" s="32">
        <v>3</v>
      </c>
    </row>
    <row r="579" spans="1:5" x14ac:dyDescent="0.3">
      <c r="A579" s="39" t="s">
        <v>40</v>
      </c>
      <c r="B579" s="24">
        <v>44160</v>
      </c>
      <c r="C579" s="24">
        <v>45623</v>
      </c>
      <c r="D579" s="25">
        <v>0.10852914424355971</v>
      </c>
      <c r="E579" s="32">
        <v>3</v>
      </c>
    </row>
    <row r="581" spans="1:5" x14ac:dyDescent="0.3">
      <c r="A581" s="92" t="s">
        <v>218</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915</v>
      </c>
      <c r="D587" s="18" t="s">
        <v>920</v>
      </c>
      <c r="E587" s="17" t="s">
        <v>14</v>
      </c>
    </row>
    <row r="588" spans="1:5" x14ac:dyDescent="0.3">
      <c r="A588" s="19"/>
      <c r="B588" s="20" t="s">
        <v>15</v>
      </c>
      <c r="C588" s="21">
        <v>-0.37832608389078604</v>
      </c>
      <c r="D588" s="21">
        <v>-0.1527888479637749</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268</v>
      </c>
      <c r="D591" s="17" t="s">
        <v>611</v>
      </c>
      <c r="E591" s="17" t="s">
        <v>14</v>
      </c>
    </row>
    <row r="592" spans="1:5" x14ac:dyDescent="0.3">
      <c r="A592" s="19"/>
      <c r="B592" s="20" t="s">
        <v>15</v>
      </c>
      <c r="C592" s="21">
        <v>-5.1083948926993306E-2</v>
      </c>
      <c r="D592" s="21">
        <v>-2.2321816865465971E-3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799999999999997" customHeight="1" x14ac:dyDescent="0.3">
      <c r="A595" s="87" t="s">
        <v>25</v>
      </c>
      <c r="B595" s="87"/>
      <c r="C595" s="87"/>
      <c r="D595" s="87"/>
      <c r="E595" s="87"/>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43914</v>
      </c>
      <c r="C604" s="24">
        <v>45741</v>
      </c>
      <c r="D604" s="25">
        <v>8.0772309818857968E-2</v>
      </c>
      <c r="E604" s="32">
        <v>3</v>
      </c>
    </row>
    <row r="605" spans="1:5" x14ac:dyDescent="0.3">
      <c r="A605" s="31" t="s">
        <v>37</v>
      </c>
      <c r="B605" s="24">
        <v>43886</v>
      </c>
      <c r="C605" s="24">
        <v>45713</v>
      </c>
      <c r="D605" s="25">
        <v>0.11750831146764869</v>
      </c>
      <c r="E605" s="32">
        <v>3</v>
      </c>
    </row>
    <row r="606" spans="1:5" x14ac:dyDescent="0.3">
      <c r="A606" s="23" t="s">
        <v>38</v>
      </c>
      <c r="B606" s="24">
        <v>43858</v>
      </c>
      <c r="C606" s="24">
        <v>45685</v>
      </c>
      <c r="D606" s="25">
        <v>0.11809117341907815</v>
      </c>
      <c r="E606" s="32">
        <v>3</v>
      </c>
    </row>
    <row r="607" spans="1:5" x14ac:dyDescent="0.3">
      <c r="A607" s="23" t="s">
        <v>39</v>
      </c>
      <c r="B607" s="24">
        <v>43830</v>
      </c>
      <c r="C607" s="24">
        <v>45657</v>
      </c>
      <c r="D607" s="25">
        <v>0.11799412238010286</v>
      </c>
      <c r="E607" s="32">
        <v>3</v>
      </c>
    </row>
    <row r="608" spans="1:5" x14ac:dyDescent="0.3">
      <c r="A608" s="23" t="s">
        <v>40</v>
      </c>
      <c r="B608" s="24">
        <v>43795</v>
      </c>
      <c r="C608" s="24">
        <v>45622</v>
      </c>
      <c r="D608" s="25">
        <v>0.11811273464235668</v>
      </c>
      <c r="E608" s="32">
        <v>3</v>
      </c>
    </row>
    <row r="610" spans="1:5" x14ac:dyDescent="0.3">
      <c r="A610" s="92" t="s">
        <v>226</v>
      </c>
      <c r="B610" s="93"/>
      <c r="C610" s="93"/>
      <c r="D610" s="93"/>
      <c r="E610" s="93"/>
    </row>
    <row r="611" spans="1:5" x14ac:dyDescent="0.3">
      <c r="A611" s="1" t="s">
        <v>2</v>
      </c>
      <c r="B611" s="2"/>
      <c r="C611" s="94" t="s">
        <v>3</v>
      </c>
      <c r="D611" s="94" t="s">
        <v>4</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921</v>
      </c>
      <c r="D616" s="18" t="s">
        <v>922</v>
      </c>
      <c r="E616" s="17" t="s">
        <v>14</v>
      </c>
    </row>
    <row r="617" spans="1:5" x14ac:dyDescent="0.3">
      <c r="A617" s="19"/>
      <c r="B617" s="20" t="s">
        <v>15</v>
      </c>
      <c r="C617" s="21">
        <v>-0.32996218000712529</v>
      </c>
      <c r="D617" s="21">
        <v>-0.13046828600810634</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-5.2544682846238033E-2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4.799999999999997" customHeight="1" x14ac:dyDescent="0.3">
      <c r="A624" s="87" t="s">
        <v>25</v>
      </c>
      <c r="B624" s="87"/>
      <c r="C624" s="87"/>
      <c r="D624" s="87"/>
      <c r="E624" s="87"/>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43914</v>
      </c>
      <c r="C633" s="24">
        <v>45741</v>
      </c>
      <c r="D633" s="25">
        <v>6.1581146417324338E-2</v>
      </c>
      <c r="E633" s="32">
        <v>3</v>
      </c>
    </row>
    <row r="634" spans="1:5" x14ac:dyDescent="0.3">
      <c r="A634" s="31" t="s">
        <v>37</v>
      </c>
      <c r="B634" s="24">
        <v>43886</v>
      </c>
      <c r="C634" s="24">
        <v>45713</v>
      </c>
      <c r="D634" s="25">
        <v>9.8411534290862551E-2</v>
      </c>
      <c r="E634" s="32">
        <v>3</v>
      </c>
    </row>
    <row r="635" spans="1:5" x14ac:dyDescent="0.3">
      <c r="A635" s="23" t="s">
        <v>38</v>
      </c>
      <c r="B635" s="24">
        <v>43858</v>
      </c>
      <c r="C635" s="24">
        <v>45685</v>
      </c>
      <c r="D635" s="25">
        <v>9.8813477114021706E-2</v>
      </c>
      <c r="E635" s="32">
        <v>3</v>
      </c>
    </row>
    <row r="636" spans="1:5" x14ac:dyDescent="0.3">
      <c r="A636" s="23" t="s">
        <v>39</v>
      </c>
      <c r="B636" s="24">
        <v>43830</v>
      </c>
      <c r="C636" s="24">
        <v>45657</v>
      </c>
      <c r="D636" s="25">
        <v>9.8736672377255585E-2</v>
      </c>
      <c r="E636" s="32">
        <v>3</v>
      </c>
    </row>
    <row r="637" spans="1:5" x14ac:dyDescent="0.3">
      <c r="A637" s="23" t="s">
        <v>40</v>
      </c>
      <c r="B637" s="24">
        <v>43795</v>
      </c>
      <c r="C637" s="24">
        <v>45622</v>
      </c>
      <c r="D637" s="25">
        <v>9.8832722735117173E-2</v>
      </c>
      <c r="E637" s="32">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6A8C2-3EA0-4A17-9BBF-0F79193764C5}">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2</v>
      </c>
      <c r="B2" s="2"/>
      <c r="C2" s="94" t="s">
        <v>3</v>
      </c>
      <c r="D2" s="94" t="s">
        <v>4</v>
      </c>
      <c r="E2" s="94"/>
    </row>
    <row r="3" spans="1:5" x14ac:dyDescent="0.3">
      <c r="A3" s="3" t="s">
        <v>5</v>
      </c>
      <c r="B3" s="4"/>
      <c r="C3" s="95"/>
      <c r="D3" s="95"/>
      <c r="E3" s="95"/>
    </row>
    <row r="4" spans="1:5" x14ac:dyDescent="0.3">
      <c r="A4" s="6" t="s">
        <v>6</v>
      </c>
      <c r="B4" s="7"/>
      <c r="C4" s="96"/>
      <c r="D4" s="96"/>
      <c r="E4" s="96"/>
    </row>
    <row r="5" spans="1:5" x14ac:dyDescent="0.3">
      <c r="A5" s="8" t="s">
        <v>7</v>
      </c>
      <c r="B5" s="9" t="s">
        <v>8</v>
      </c>
      <c r="C5" s="10"/>
      <c r="D5" s="11"/>
      <c r="E5" s="11"/>
    </row>
    <row r="6" spans="1:5" x14ac:dyDescent="0.3">
      <c r="A6" s="12"/>
      <c r="B6" s="13" t="s">
        <v>9</v>
      </c>
      <c r="C6" s="14"/>
      <c r="D6" s="15"/>
      <c r="E6" s="15"/>
    </row>
    <row r="7" spans="1:5" x14ac:dyDescent="0.3">
      <c r="A7" s="8" t="s">
        <v>10</v>
      </c>
      <c r="B7" s="16" t="s">
        <v>11</v>
      </c>
      <c r="C7" s="17" t="s">
        <v>648</v>
      </c>
      <c r="D7" s="18" t="s">
        <v>724</v>
      </c>
      <c r="E7" s="17" t="s">
        <v>14</v>
      </c>
    </row>
    <row r="8" spans="1:5" x14ac:dyDescent="0.3">
      <c r="A8" s="19"/>
      <c r="B8" s="20" t="s">
        <v>15</v>
      </c>
      <c r="C8" s="21">
        <v>-0.3221291248966196</v>
      </c>
      <c r="D8" s="21">
        <v>-0.1133364348102327</v>
      </c>
      <c r="E8" s="22"/>
    </row>
    <row r="9" spans="1:5" x14ac:dyDescent="0.3">
      <c r="A9" s="8" t="s">
        <v>16</v>
      </c>
      <c r="B9" s="16" t="s">
        <v>11</v>
      </c>
      <c r="C9" s="17" t="s">
        <v>17</v>
      </c>
      <c r="D9" s="17" t="s">
        <v>227</v>
      </c>
      <c r="E9" s="17" t="s">
        <v>14</v>
      </c>
    </row>
    <row r="10" spans="1:5" x14ac:dyDescent="0.3">
      <c r="A10" s="19"/>
      <c r="B10" s="20" t="s">
        <v>15</v>
      </c>
      <c r="C10" s="21">
        <v>-0.17081007141479332</v>
      </c>
      <c r="D10" s="21">
        <v>-4.6291311522888012E-2</v>
      </c>
      <c r="E10" s="22"/>
    </row>
    <row r="11" spans="1:5" x14ac:dyDescent="0.3">
      <c r="A11" s="8" t="s">
        <v>19</v>
      </c>
      <c r="B11" s="16" t="s">
        <v>11</v>
      </c>
      <c r="C11" s="17" t="s">
        <v>184</v>
      </c>
      <c r="D11" s="17" t="s">
        <v>468</v>
      </c>
      <c r="E11" s="17" t="s">
        <v>14</v>
      </c>
    </row>
    <row r="12" spans="1:5" x14ac:dyDescent="0.3">
      <c r="A12" s="19"/>
      <c r="B12" s="20" t="s">
        <v>15</v>
      </c>
      <c r="C12" s="21">
        <v>-4.9943493411446438E-2</v>
      </c>
      <c r="D12" s="21">
        <v>-5.2285938954026445E-3</v>
      </c>
      <c r="E12" s="22"/>
    </row>
    <row r="13" spans="1:5" x14ac:dyDescent="0.3">
      <c r="A13" s="8" t="s">
        <v>22</v>
      </c>
      <c r="B13" s="16" t="s">
        <v>11</v>
      </c>
      <c r="C13" s="17" t="s">
        <v>23</v>
      </c>
      <c r="D13" s="17" t="s">
        <v>24</v>
      </c>
      <c r="E13" s="17" t="s">
        <v>14</v>
      </c>
    </row>
    <row r="14" spans="1:5" x14ac:dyDescent="0.3">
      <c r="A14" s="19"/>
      <c r="B14" s="20" t="s">
        <v>15</v>
      </c>
      <c r="C14" s="21">
        <v>0.11098701768095109</v>
      </c>
      <c r="D14" s="21">
        <v>3.3841123997990996E-2</v>
      </c>
      <c r="E14" s="22"/>
    </row>
    <row r="15" spans="1:5" ht="33" customHeight="1" x14ac:dyDescent="0.3">
      <c r="A15" s="87" t="s">
        <v>25</v>
      </c>
      <c r="B15" s="87"/>
      <c r="C15" s="87"/>
      <c r="D15" s="87"/>
      <c r="E15" s="87"/>
    </row>
    <row r="16" spans="1:5" x14ac:dyDescent="0.3">
      <c r="A16" s="5" t="s">
        <v>26</v>
      </c>
    </row>
    <row r="17" spans="1:5" x14ac:dyDescent="0.3">
      <c r="A17" s="5" t="s">
        <v>49</v>
      </c>
    </row>
    <row r="18" spans="1:5" x14ac:dyDescent="0.3">
      <c r="A18" s="5" t="s">
        <v>385</v>
      </c>
    </row>
    <row r="19" spans="1:5" x14ac:dyDescent="0.3">
      <c r="A19" s="5" t="s">
        <v>29</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43949</v>
      </c>
      <c r="C24" s="24">
        <v>45776</v>
      </c>
      <c r="D24" s="25">
        <v>4.9976712844915019E-2</v>
      </c>
      <c r="E24" s="32">
        <v>2</v>
      </c>
    </row>
    <row r="25" spans="1:5" x14ac:dyDescent="0.3">
      <c r="A25" s="31" t="s">
        <v>37</v>
      </c>
      <c r="B25" s="24">
        <v>43922</v>
      </c>
      <c r="C25" s="24">
        <v>45741</v>
      </c>
      <c r="D25" s="25">
        <v>4.8665990897590342E-2</v>
      </c>
      <c r="E25" s="32">
        <v>2</v>
      </c>
    </row>
    <row r="26" spans="1:5" x14ac:dyDescent="0.3">
      <c r="A26" s="23" t="s">
        <v>38</v>
      </c>
      <c r="B26" s="24">
        <v>43922</v>
      </c>
      <c r="C26" s="24">
        <v>45713</v>
      </c>
      <c r="D26" s="25">
        <v>4.8663143279409737E-2</v>
      </c>
      <c r="E26" s="32">
        <v>2</v>
      </c>
    </row>
    <row r="27" spans="1:5" x14ac:dyDescent="0.3">
      <c r="A27" s="23" t="s">
        <v>39</v>
      </c>
      <c r="B27" s="24">
        <v>43922</v>
      </c>
      <c r="C27" s="24">
        <v>45685</v>
      </c>
      <c r="D27" s="25">
        <v>4.8942165637935395E-2</v>
      </c>
      <c r="E27" s="32">
        <v>2</v>
      </c>
    </row>
    <row r="28" spans="1:5" x14ac:dyDescent="0.3">
      <c r="A28" s="23" t="s">
        <v>40</v>
      </c>
      <c r="B28" s="24">
        <v>43922</v>
      </c>
      <c r="C28" s="24">
        <v>45657</v>
      </c>
      <c r="D28" s="25">
        <v>4.9157361119028409E-2</v>
      </c>
      <c r="E28" s="32">
        <v>2</v>
      </c>
    </row>
    <row r="30" spans="1:5" x14ac:dyDescent="0.3">
      <c r="A30" s="92" t="s">
        <v>63</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8</v>
      </c>
      <c r="C34" s="10"/>
      <c r="D34" s="11"/>
      <c r="E34" s="11"/>
    </row>
    <row r="35" spans="1:5" x14ac:dyDescent="0.3">
      <c r="A35" s="12"/>
      <c r="B35" s="13" t="s">
        <v>9</v>
      </c>
      <c r="C35" s="14"/>
      <c r="D35" s="15"/>
      <c r="E35" s="15"/>
    </row>
    <row r="36" spans="1:5" x14ac:dyDescent="0.3">
      <c r="A36" s="8" t="s">
        <v>10</v>
      </c>
      <c r="B36" s="16" t="s">
        <v>11</v>
      </c>
      <c r="C36" s="17" t="s">
        <v>923</v>
      </c>
      <c r="D36" s="18" t="s">
        <v>924</v>
      </c>
      <c r="E36" s="17" t="s">
        <v>14</v>
      </c>
    </row>
    <row r="37" spans="1:5" x14ac:dyDescent="0.3">
      <c r="A37" s="19"/>
      <c r="B37" s="20" t="s">
        <v>15</v>
      </c>
      <c r="C37" s="21">
        <v>-0.34576438273404753</v>
      </c>
      <c r="D37" s="21">
        <v>-0.12920625407548803</v>
      </c>
      <c r="E37" s="22"/>
    </row>
    <row r="38" spans="1:5" x14ac:dyDescent="0.3">
      <c r="A38" s="8" t="s">
        <v>16</v>
      </c>
      <c r="B38" s="16" t="s">
        <v>11</v>
      </c>
      <c r="C38" s="17" t="s">
        <v>54</v>
      </c>
      <c r="D38" s="17" t="s">
        <v>55</v>
      </c>
      <c r="E38" s="17" t="s">
        <v>14</v>
      </c>
    </row>
    <row r="39" spans="1:5" x14ac:dyDescent="0.3">
      <c r="A39" s="19"/>
      <c r="B39" s="20" t="s">
        <v>15</v>
      </c>
      <c r="C39" s="21">
        <v>-0.26436082210035372</v>
      </c>
      <c r="D39" s="21">
        <v>-8.9988529727498157E-2</v>
      </c>
      <c r="E39" s="22"/>
    </row>
    <row r="40" spans="1:5" x14ac:dyDescent="0.3">
      <c r="A40" s="8" t="s">
        <v>19</v>
      </c>
      <c r="B40" s="16" t="s">
        <v>11</v>
      </c>
      <c r="C40" s="17" t="s">
        <v>282</v>
      </c>
      <c r="D40" s="17" t="s">
        <v>374</v>
      </c>
      <c r="E40" s="17" t="s">
        <v>14</v>
      </c>
    </row>
    <row r="41" spans="1:5" x14ac:dyDescent="0.3">
      <c r="A41" s="19"/>
      <c r="B41" s="20" t="s">
        <v>15</v>
      </c>
      <c r="C41" s="21">
        <v>-6.0496984318456071E-2</v>
      </c>
      <c r="D41" s="21">
        <v>-1.9037171160634081E-3</v>
      </c>
      <c r="E41" s="22"/>
    </row>
    <row r="42" spans="1:5" x14ac:dyDescent="0.3">
      <c r="A42" s="8" t="s">
        <v>22</v>
      </c>
      <c r="B42" s="16" t="s">
        <v>11</v>
      </c>
      <c r="C42" s="17" t="s">
        <v>57</v>
      </c>
      <c r="D42" s="17" t="s">
        <v>335</v>
      </c>
      <c r="E42" s="17" t="s">
        <v>14</v>
      </c>
    </row>
    <row r="43" spans="1:5" x14ac:dyDescent="0.3">
      <c r="A43" s="19"/>
      <c r="B43" s="20" t="s">
        <v>15</v>
      </c>
      <c r="C43" s="21">
        <v>0.20672817384674036</v>
      </c>
      <c r="D43" s="21">
        <v>6.858003677855895E-2</v>
      </c>
      <c r="E43" s="22"/>
    </row>
    <row r="44" spans="1:5" ht="33.6" customHeight="1" x14ac:dyDescent="0.3">
      <c r="A44" s="87" t="s">
        <v>25</v>
      </c>
      <c r="B44" s="87"/>
      <c r="C44" s="87"/>
      <c r="D44" s="87"/>
      <c r="E44" s="87"/>
    </row>
    <row r="45" spans="1:5" x14ac:dyDescent="0.3">
      <c r="A45" s="5" t="s">
        <v>26</v>
      </c>
    </row>
    <row r="46" spans="1:5" x14ac:dyDescent="0.3">
      <c r="A46" s="5" t="s">
        <v>49</v>
      </c>
    </row>
    <row r="47" spans="1:5" x14ac:dyDescent="0.3">
      <c r="A47" s="5" t="s">
        <v>392</v>
      </c>
    </row>
    <row r="48" spans="1:5" x14ac:dyDescent="0.3">
      <c r="A48" s="5" t="s">
        <v>333</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43949</v>
      </c>
      <c r="C53" s="24">
        <v>45776</v>
      </c>
      <c r="D53" s="25">
        <v>7.2892332533281562E-2</v>
      </c>
      <c r="E53" s="32">
        <v>3</v>
      </c>
    </row>
    <row r="54" spans="1:5" x14ac:dyDescent="0.3">
      <c r="A54" s="31" t="s">
        <v>37</v>
      </c>
      <c r="B54" s="24">
        <v>43914</v>
      </c>
      <c r="C54" s="24">
        <v>45741</v>
      </c>
      <c r="D54" s="25">
        <v>7.2643650888877198E-2</v>
      </c>
      <c r="E54" s="32">
        <v>3</v>
      </c>
    </row>
    <row r="55" spans="1:5" x14ac:dyDescent="0.3">
      <c r="A55" s="23" t="s">
        <v>38</v>
      </c>
      <c r="B55" s="24">
        <v>43886</v>
      </c>
      <c r="C55" s="24">
        <v>45713</v>
      </c>
      <c r="D55" s="25">
        <v>0.11126116657621948</v>
      </c>
      <c r="E55" s="32">
        <v>3</v>
      </c>
    </row>
    <row r="56" spans="1:5" x14ac:dyDescent="0.3">
      <c r="A56" s="23" t="s">
        <v>39</v>
      </c>
      <c r="B56" s="24">
        <v>43858</v>
      </c>
      <c r="C56" s="24">
        <v>45685</v>
      </c>
      <c r="D56" s="25">
        <v>0.11179042644929206</v>
      </c>
      <c r="E56" s="32">
        <v>3</v>
      </c>
    </row>
    <row r="57" spans="1:5" x14ac:dyDescent="0.3">
      <c r="A57" s="23" t="s">
        <v>40</v>
      </c>
      <c r="B57" s="24">
        <v>43830</v>
      </c>
      <c r="C57" s="24">
        <v>45657</v>
      </c>
      <c r="D57" s="25">
        <v>0.11152300651106031</v>
      </c>
      <c r="E57" s="32">
        <v>3</v>
      </c>
    </row>
    <row r="59" spans="1:5" x14ac:dyDescent="0.3">
      <c r="A59" s="92" t="s">
        <v>73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5" x14ac:dyDescent="0.3">
      <c r="A65" s="8" t="s">
        <v>10</v>
      </c>
      <c r="B65" s="16" t="s">
        <v>11</v>
      </c>
      <c r="C65" s="17" t="s">
        <v>925</v>
      </c>
      <c r="D65" s="18" t="s">
        <v>926</v>
      </c>
      <c r="E65" s="17" t="s">
        <v>14</v>
      </c>
    </row>
    <row r="66" spans="1:5" x14ac:dyDescent="0.3">
      <c r="A66" s="19"/>
      <c r="B66" s="20" t="s">
        <v>15</v>
      </c>
      <c r="C66" s="21">
        <v>-0.32605461532176738</v>
      </c>
      <c r="D66" s="21">
        <v>-0.12281180530175062</v>
      </c>
      <c r="E66" s="22"/>
    </row>
    <row r="67" spans="1:5" x14ac:dyDescent="0.3">
      <c r="A67" s="8" t="s">
        <v>16</v>
      </c>
      <c r="B67" s="16" t="s">
        <v>11</v>
      </c>
      <c r="C67" s="17" t="s">
        <v>66</v>
      </c>
      <c r="D67" s="17" t="s">
        <v>67</v>
      </c>
      <c r="E67" s="17" t="s">
        <v>14</v>
      </c>
    </row>
    <row r="68" spans="1:5" x14ac:dyDescent="0.3">
      <c r="A68" s="19"/>
      <c r="B68" s="20" t="s">
        <v>15</v>
      </c>
      <c r="C68" s="21">
        <v>-0.24374975995272918</v>
      </c>
      <c r="D68" s="21">
        <v>-9.3622915536350937E-2</v>
      </c>
      <c r="E68" s="22"/>
    </row>
    <row r="69" spans="1:5" x14ac:dyDescent="0.3">
      <c r="A69" s="8" t="s">
        <v>19</v>
      </c>
      <c r="B69" s="16" t="s">
        <v>11</v>
      </c>
      <c r="C69" s="17" t="s">
        <v>336</v>
      </c>
      <c r="D69" s="17" t="s">
        <v>411</v>
      </c>
      <c r="E69" s="17" t="s">
        <v>14</v>
      </c>
    </row>
    <row r="70" spans="1:5" x14ac:dyDescent="0.3">
      <c r="A70" s="19"/>
      <c r="B70" s="20" t="s">
        <v>15</v>
      </c>
      <c r="C70" s="21">
        <v>-5.7715321785663964E-2</v>
      </c>
      <c r="D70" s="21">
        <v>-9.5674692329479338E-3</v>
      </c>
      <c r="E70" s="22"/>
    </row>
    <row r="71" spans="1:5" x14ac:dyDescent="0.3">
      <c r="A71" s="8" t="s">
        <v>22</v>
      </c>
      <c r="B71" s="16" t="s">
        <v>11</v>
      </c>
      <c r="C71" s="17" t="s">
        <v>70</v>
      </c>
      <c r="D71" s="17" t="s">
        <v>337</v>
      </c>
      <c r="E71" s="17" t="s">
        <v>14</v>
      </c>
    </row>
    <row r="72" spans="1:5" x14ac:dyDescent="0.3">
      <c r="A72" s="19"/>
      <c r="B72" s="20" t="s">
        <v>15</v>
      </c>
      <c r="C72" s="21">
        <v>0.26924092019120827</v>
      </c>
      <c r="D72" s="21">
        <v>7.8081742296484125E-2</v>
      </c>
      <c r="E72" s="22"/>
    </row>
    <row r="73" spans="1:5" ht="33" customHeight="1" x14ac:dyDescent="0.3">
      <c r="A73" s="87" t="s">
        <v>25</v>
      </c>
      <c r="B73" s="87"/>
      <c r="C73" s="87"/>
      <c r="D73" s="87"/>
      <c r="E73" s="87"/>
    </row>
    <row r="74" spans="1:5" x14ac:dyDescent="0.3">
      <c r="A74" s="5" t="s">
        <v>26</v>
      </c>
    </row>
    <row r="75" spans="1:5" x14ac:dyDescent="0.3">
      <c r="A75" s="5" t="s">
        <v>49</v>
      </c>
    </row>
    <row r="76" spans="1:5" x14ac:dyDescent="0.3">
      <c r="A76" s="5" t="s">
        <v>674</v>
      </c>
    </row>
    <row r="77" spans="1:5" x14ac:dyDescent="0.3">
      <c r="A77" s="5" t="s">
        <v>333</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43949</v>
      </c>
      <c r="C82" s="24">
        <v>45776</v>
      </c>
      <c r="D82" s="25">
        <v>5.9200906418852145E-2</v>
      </c>
      <c r="E82" s="32">
        <v>3</v>
      </c>
    </row>
    <row r="83" spans="1:5" x14ac:dyDescent="0.3">
      <c r="A83" s="31" t="s">
        <v>37</v>
      </c>
      <c r="B83" s="24">
        <v>43914</v>
      </c>
      <c r="C83" s="24">
        <v>45741</v>
      </c>
      <c r="D83" s="25">
        <v>6.4095144744097249E-2</v>
      </c>
      <c r="E83" s="32">
        <v>3</v>
      </c>
    </row>
    <row r="84" spans="1:5" x14ac:dyDescent="0.3">
      <c r="A84" s="23" t="s">
        <v>38</v>
      </c>
      <c r="B84" s="24">
        <v>43886</v>
      </c>
      <c r="C84" s="24">
        <v>45713</v>
      </c>
      <c r="D84" s="25">
        <v>0.1042942536272389</v>
      </c>
      <c r="E84" s="32">
        <v>3</v>
      </c>
    </row>
    <row r="85" spans="1:5" x14ac:dyDescent="0.3">
      <c r="A85" s="23" t="s">
        <v>39</v>
      </c>
      <c r="B85" s="24">
        <v>43858</v>
      </c>
      <c r="C85" s="24">
        <v>45685</v>
      </c>
      <c r="D85" s="25">
        <v>0.1046842338486149</v>
      </c>
      <c r="E85" s="32">
        <v>3</v>
      </c>
    </row>
    <row r="86" spans="1:5" x14ac:dyDescent="0.3">
      <c r="A86" s="23" t="s">
        <v>40</v>
      </c>
      <c r="B86" s="24">
        <v>43830</v>
      </c>
      <c r="C86" s="24">
        <v>45657</v>
      </c>
      <c r="D86" s="25">
        <v>0.10465252272544316</v>
      </c>
      <c r="E86" s="32">
        <v>3</v>
      </c>
    </row>
    <row r="88" spans="1:5" x14ac:dyDescent="0.3">
      <c r="A88" s="92" t="s">
        <v>93</v>
      </c>
      <c r="B88" s="93"/>
      <c r="C88" s="93"/>
      <c r="D88" s="93"/>
      <c r="E88" s="93"/>
    </row>
    <row r="89" spans="1:5" x14ac:dyDescent="0.3">
      <c r="A89" s="1" t="s">
        <v>74</v>
      </c>
      <c r="B89" s="2"/>
      <c r="C89" s="94" t="s">
        <v>3</v>
      </c>
      <c r="D89" s="94" t="s">
        <v>75</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76</v>
      </c>
      <c r="C92" s="10"/>
      <c r="D92" s="11"/>
      <c r="E92" s="11"/>
    </row>
    <row r="93" spans="1:5" x14ac:dyDescent="0.3">
      <c r="A93" s="12"/>
      <c r="B93" s="13" t="s">
        <v>9</v>
      </c>
      <c r="C93" s="14"/>
      <c r="D93" s="15"/>
      <c r="E93" s="15"/>
    </row>
    <row r="94" spans="1:5" x14ac:dyDescent="0.3">
      <c r="A94" s="8" t="s">
        <v>10</v>
      </c>
      <c r="B94" s="16" t="s">
        <v>11</v>
      </c>
      <c r="C94" s="17" t="s">
        <v>874</v>
      </c>
      <c r="D94" s="18" t="s">
        <v>927</v>
      </c>
      <c r="E94" s="17" t="s">
        <v>14</v>
      </c>
    </row>
    <row r="95" spans="1:5" x14ac:dyDescent="0.3">
      <c r="A95" s="19"/>
      <c r="B95" s="20" t="s">
        <v>15</v>
      </c>
      <c r="C95" s="21">
        <v>-0.48136550895603769</v>
      </c>
      <c r="D95" s="21">
        <v>-0.158287854620077</v>
      </c>
      <c r="E95" s="22"/>
    </row>
    <row r="96" spans="1:5" x14ac:dyDescent="0.3">
      <c r="A96" s="8" t="s">
        <v>16</v>
      </c>
      <c r="B96" s="16" t="s">
        <v>11</v>
      </c>
      <c r="C96" s="17" t="s">
        <v>79</v>
      </c>
      <c r="D96" s="17" t="s">
        <v>928</v>
      </c>
      <c r="E96" s="17" t="s">
        <v>14</v>
      </c>
    </row>
    <row r="97" spans="1:5" x14ac:dyDescent="0.3">
      <c r="A97" s="19"/>
      <c r="B97" s="20" t="s">
        <v>15</v>
      </c>
      <c r="C97" s="21">
        <v>-0.30515803861267721</v>
      </c>
      <c r="D97" s="21">
        <v>-3.9471633302242015E-2</v>
      </c>
      <c r="E97" s="22"/>
    </row>
    <row r="98" spans="1:5" x14ac:dyDescent="0.3">
      <c r="A98" s="8" t="s">
        <v>19</v>
      </c>
      <c r="B98" s="16" t="s">
        <v>11</v>
      </c>
      <c r="C98" s="17" t="s">
        <v>432</v>
      </c>
      <c r="D98" s="17" t="s">
        <v>929</v>
      </c>
      <c r="E98" s="17" t="s">
        <v>14</v>
      </c>
    </row>
    <row r="99" spans="1:5" x14ac:dyDescent="0.3">
      <c r="A99" s="19"/>
      <c r="B99" s="20" t="s">
        <v>15</v>
      </c>
      <c r="C99" s="21">
        <v>-5.1572161557711382E-4</v>
      </c>
      <c r="D99" s="21">
        <v>4.0058106457096621E-2</v>
      </c>
      <c r="E99" s="22"/>
    </row>
    <row r="100" spans="1:5" x14ac:dyDescent="0.3">
      <c r="A100" s="8" t="s">
        <v>22</v>
      </c>
      <c r="B100" s="16" t="s">
        <v>11</v>
      </c>
      <c r="C100" s="17" t="s">
        <v>83</v>
      </c>
      <c r="D100" s="17" t="s">
        <v>890</v>
      </c>
      <c r="E100" s="17" t="s">
        <v>14</v>
      </c>
    </row>
    <row r="101" spans="1:5" x14ac:dyDescent="0.3">
      <c r="A101" s="19"/>
      <c r="B101" s="20" t="s">
        <v>15</v>
      </c>
      <c r="C101" s="21">
        <v>0.46830915457728883</v>
      </c>
      <c r="D101" s="21">
        <v>0.13700083069659463</v>
      </c>
      <c r="E101" s="22"/>
    </row>
    <row r="102" spans="1:5" ht="33" customHeight="1" x14ac:dyDescent="0.3">
      <c r="A102" s="87" t="s">
        <v>25</v>
      </c>
      <c r="B102" s="87"/>
      <c r="C102" s="87"/>
      <c r="D102" s="87"/>
      <c r="E102" s="87"/>
    </row>
    <row r="103" spans="1:5" x14ac:dyDescent="0.3">
      <c r="A103" s="5" t="s">
        <v>26</v>
      </c>
    </row>
    <row r="104" spans="1:5" x14ac:dyDescent="0.3">
      <c r="A104" s="5" t="s">
        <v>930</v>
      </c>
    </row>
    <row r="105" spans="1:5" x14ac:dyDescent="0.3">
      <c r="A105" s="5" t="s">
        <v>931</v>
      </c>
    </row>
    <row r="106" spans="1:5" x14ac:dyDescent="0.3">
      <c r="A106" s="5" t="s">
        <v>891</v>
      </c>
    </row>
    <row r="107" spans="1:5" x14ac:dyDescent="0.3">
      <c r="A107" s="5" t="s">
        <v>51</v>
      </c>
    </row>
    <row r="108" spans="1:5" ht="14.4" customHeight="1" x14ac:dyDescent="0.3">
      <c r="A108" s="125" t="s">
        <v>31</v>
      </c>
      <c r="B108" s="126"/>
      <c r="C108" s="126"/>
      <c r="D108" s="126"/>
      <c r="E108" s="127"/>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24">
        <v>43956</v>
      </c>
      <c r="C111" s="24">
        <v>45776</v>
      </c>
      <c r="D111" s="25">
        <v>0.14276923993042798</v>
      </c>
      <c r="E111" s="32">
        <v>4</v>
      </c>
    </row>
    <row r="112" spans="1:5" x14ac:dyDescent="0.3">
      <c r="A112" s="31" t="s">
        <v>37</v>
      </c>
      <c r="B112" s="24">
        <v>43914</v>
      </c>
      <c r="C112" s="24">
        <v>45734</v>
      </c>
      <c r="D112" s="25">
        <v>0.13900275595602193</v>
      </c>
      <c r="E112" s="32">
        <v>4</v>
      </c>
    </row>
    <row r="113" spans="1:5" x14ac:dyDescent="0.3">
      <c r="A113" s="23" t="s">
        <v>38</v>
      </c>
      <c r="B113" s="24">
        <v>43872</v>
      </c>
      <c r="C113" s="24">
        <v>45706</v>
      </c>
      <c r="D113" s="25">
        <v>0.17069172274183472</v>
      </c>
      <c r="E113" s="32">
        <v>4</v>
      </c>
    </row>
    <row r="114" spans="1:5" x14ac:dyDescent="0.3">
      <c r="A114" s="23" t="s">
        <v>39</v>
      </c>
      <c r="B114" s="24">
        <v>43844</v>
      </c>
      <c r="C114" s="24">
        <v>45678</v>
      </c>
      <c r="D114" s="25">
        <v>0.17065019124894756</v>
      </c>
      <c r="E114" s="32">
        <v>4</v>
      </c>
    </row>
    <row r="115" spans="1:5" x14ac:dyDescent="0.3">
      <c r="A115" s="23" t="s">
        <v>40</v>
      </c>
      <c r="B115" s="24">
        <v>43816</v>
      </c>
      <c r="C115" s="24">
        <v>45650</v>
      </c>
      <c r="D115" s="25">
        <v>0.17077809563928437</v>
      </c>
      <c r="E115" s="32">
        <v>4</v>
      </c>
    </row>
    <row r="117" spans="1:5" x14ac:dyDescent="0.3">
      <c r="A117" s="92" t="s">
        <v>94</v>
      </c>
      <c r="B117" s="93"/>
      <c r="C117" s="93"/>
      <c r="D117" s="93"/>
      <c r="E117" s="93"/>
    </row>
    <row r="118" spans="1:5" x14ac:dyDescent="0.3">
      <c r="A118" s="1" t="s">
        <v>2</v>
      </c>
      <c r="B118" s="2"/>
      <c r="C118" s="94" t="s">
        <v>3</v>
      </c>
      <c r="D118" s="94" t="s">
        <v>4</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8</v>
      </c>
      <c r="C121" s="10"/>
      <c r="D121" s="11"/>
      <c r="E121" s="11"/>
    </row>
    <row r="122" spans="1:5" x14ac:dyDescent="0.3">
      <c r="A122" s="12"/>
      <c r="B122" s="13" t="s">
        <v>9</v>
      </c>
      <c r="C122" s="14"/>
      <c r="D122" s="15"/>
      <c r="E122" s="15"/>
    </row>
    <row r="123" spans="1:5" x14ac:dyDescent="0.3">
      <c r="A123" s="8" t="s">
        <v>10</v>
      </c>
      <c r="B123" s="16" t="s">
        <v>11</v>
      </c>
      <c r="C123" s="17" t="s">
        <v>932</v>
      </c>
      <c r="D123" s="18" t="s">
        <v>933</v>
      </c>
      <c r="E123" s="17" t="s">
        <v>14</v>
      </c>
    </row>
    <row r="124" spans="1:5" x14ac:dyDescent="0.3">
      <c r="A124" s="19"/>
      <c r="B124" s="20" t="s">
        <v>15</v>
      </c>
      <c r="C124" s="21">
        <v>-0.38750899194004562</v>
      </c>
      <c r="D124" s="21">
        <v>-0.14785348739467785</v>
      </c>
      <c r="E124" s="22"/>
    </row>
    <row r="125" spans="1:5" x14ac:dyDescent="0.3">
      <c r="A125" s="8" t="s">
        <v>16</v>
      </c>
      <c r="B125" s="16" t="s">
        <v>11</v>
      </c>
      <c r="C125" s="17" t="s">
        <v>89</v>
      </c>
      <c r="D125" s="17" t="s">
        <v>79</v>
      </c>
      <c r="E125" s="17" t="s">
        <v>14</v>
      </c>
    </row>
    <row r="126" spans="1:5" x14ac:dyDescent="0.3">
      <c r="A126" s="19"/>
      <c r="B126" s="20" t="s">
        <v>15</v>
      </c>
      <c r="C126" s="21">
        <v>-0.27369232450942749</v>
      </c>
      <c r="D126" s="21">
        <v>-0.1140908038913655</v>
      </c>
      <c r="E126" s="22"/>
    </row>
    <row r="127" spans="1:5" x14ac:dyDescent="0.3">
      <c r="A127" s="8" t="s">
        <v>19</v>
      </c>
      <c r="B127" s="16" t="s">
        <v>11</v>
      </c>
      <c r="C127" s="17" t="s">
        <v>496</v>
      </c>
      <c r="D127" s="17" t="s">
        <v>276</v>
      </c>
      <c r="E127" s="17" t="s">
        <v>14</v>
      </c>
    </row>
    <row r="128" spans="1:5" x14ac:dyDescent="0.3">
      <c r="A128" s="19"/>
      <c r="B128" s="20" t="s">
        <v>15</v>
      </c>
      <c r="C128" s="21">
        <v>-6.0604456255110351E-2</v>
      </c>
      <c r="D128" s="21">
        <v>-7.8576893988974161E-3</v>
      </c>
      <c r="E128" s="22"/>
    </row>
    <row r="129" spans="1:5" x14ac:dyDescent="0.3">
      <c r="A129" s="8" t="s">
        <v>22</v>
      </c>
      <c r="B129" s="16" t="s">
        <v>11</v>
      </c>
      <c r="C129" s="17" t="s">
        <v>90</v>
      </c>
      <c r="D129" s="17" t="s">
        <v>340</v>
      </c>
      <c r="E129" s="17" t="s">
        <v>14</v>
      </c>
    </row>
    <row r="130" spans="1:5" x14ac:dyDescent="0.3">
      <c r="A130" s="19"/>
      <c r="B130" s="20" t="s">
        <v>15</v>
      </c>
      <c r="C130" s="21">
        <v>0.29521826354717895</v>
      </c>
      <c r="D130" s="21">
        <v>9.5682802272992085E-2</v>
      </c>
      <c r="E130" s="22"/>
    </row>
    <row r="131" spans="1:5" ht="33" customHeight="1" x14ac:dyDescent="0.3">
      <c r="A131" s="87" t="s">
        <v>25</v>
      </c>
      <c r="B131" s="87"/>
      <c r="C131" s="87"/>
      <c r="D131" s="87"/>
      <c r="E131" s="87"/>
    </row>
    <row r="132" spans="1:5" x14ac:dyDescent="0.3">
      <c r="A132" s="5" t="s">
        <v>26</v>
      </c>
    </row>
    <row r="133" spans="1:5" x14ac:dyDescent="0.3">
      <c r="A133" s="5" t="s">
        <v>49</v>
      </c>
    </row>
    <row r="134" spans="1:5" x14ac:dyDescent="0.3">
      <c r="A134" s="5" t="s">
        <v>727</v>
      </c>
    </row>
    <row r="135" spans="1:5" x14ac:dyDescent="0.3">
      <c r="A135" s="5" t="s">
        <v>333</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43949</v>
      </c>
      <c r="C140" s="24">
        <v>45776</v>
      </c>
      <c r="D140" s="25">
        <v>7.8281745682239792E-2</v>
      </c>
      <c r="E140" s="32">
        <v>3</v>
      </c>
    </row>
    <row r="141" spans="1:5" x14ac:dyDescent="0.3">
      <c r="A141" s="31" t="s">
        <v>37</v>
      </c>
      <c r="B141" s="24">
        <v>43914</v>
      </c>
      <c r="C141" s="24">
        <v>45741</v>
      </c>
      <c r="D141" s="25">
        <v>8.1805564651615467E-2</v>
      </c>
      <c r="E141" s="32">
        <v>3</v>
      </c>
    </row>
    <row r="142" spans="1:5" x14ac:dyDescent="0.3">
      <c r="A142" s="23" t="s">
        <v>38</v>
      </c>
      <c r="B142" s="24">
        <v>43886</v>
      </c>
      <c r="C142" s="24">
        <v>45713</v>
      </c>
      <c r="D142" s="25">
        <v>0.12030308150386297</v>
      </c>
      <c r="E142" s="32">
        <v>4</v>
      </c>
    </row>
    <row r="143" spans="1:5" x14ac:dyDescent="0.3">
      <c r="A143" s="23" t="s">
        <v>39</v>
      </c>
      <c r="B143" s="24">
        <v>43858</v>
      </c>
      <c r="C143" s="24">
        <v>45685</v>
      </c>
      <c r="D143" s="25">
        <v>0.12090560243742998</v>
      </c>
      <c r="E143" s="32">
        <v>4</v>
      </c>
    </row>
    <row r="144" spans="1:5" x14ac:dyDescent="0.3">
      <c r="A144" s="23" t="s">
        <v>40</v>
      </c>
      <c r="B144" s="24">
        <v>43830</v>
      </c>
      <c r="C144" s="24">
        <v>45657</v>
      </c>
      <c r="D144" s="25">
        <v>0.12083327808321567</v>
      </c>
      <c r="E144" s="32">
        <v>4</v>
      </c>
    </row>
    <row r="146" spans="1:5" x14ac:dyDescent="0.3">
      <c r="A146" s="92" t="s">
        <v>341</v>
      </c>
      <c r="B146" s="93"/>
      <c r="C146" s="93"/>
      <c r="D146" s="93"/>
      <c r="E146" s="93"/>
    </row>
    <row r="147" spans="1:5" x14ac:dyDescent="0.3">
      <c r="A147" s="1" t="s">
        <v>2</v>
      </c>
      <c r="B147" s="2"/>
      <c r="C147" s="94" t="s">
        <v>3</v>
      </c>
      <c r="D147" s="94" t="s">
        <v>4</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8</v>
      </c>
      <c r="C150" s="10"/>
      <c r="D150" s="11"/>
      <c r="E150" s="11"/>
    </row>
    <row r="151" spans="1:5" x14ac:dyDescent="0.3">
      <c r="A151" s="12"/>
      <c r="B151" s="13" t="s">
        <v>9</v>
      </c>
      <c r="C151" s="14"/>
      <c r="D151" s="15"/>
      <c r="E151" s="15"/>
    </row>
    <row r="152" spans="1:5" x14ac:dyDescent="0.3">
      <c r="A152" s="8" t="s">
        <v>10</v>
      </c>
      <c r="B152" s="16" t="s">
        <v>11</v>
      </c>
      <c r="C152" s="17" t="s">
        <v>653</v>
      </c>
      <c r="D152" s="18" t="s">
        <v>724</v>
      </c>
      <c r="E152" s="17" t="s">
        <v>14</v>
      </c>
    </row>
    <row r="153" spans="1:5" x14ac:dyDescent="0.3">
      <c r="A153" s="19"/>
      <c r="B153" s="20" t="s">
        <v>15</v>
      </c>
      <c r="C153" s="21">
        <v>-0.29951056357483796</v>
      </c>
      <c r="D153" s="21">
        <v>-0.11317900469670872</v>
      </c>
      <c r="E153" s="22"/>
    </row>
    <row r="154" spans="1:5" x14ac:dyDescent="0.3">
      <c r="A154" s="8" t="s">
        <v>16</v>
      </c>
      <c r="B154" s="16" t="s">
        <v>11</v>
      </c>
      <c r="C154" s="17" t="s">
        <v>292</v>
      </c>
      <c r="D154" s="17" t="s">
        <v>654</v>
      </c>
      <c r="E154" s="17" t="s">
        <v>14</v>
      </c>
    </row>
    <row r="155" spans="1:5" x14ac:dyDescent="0.3">
      <c r="A155" s="19"/>
      <c r="B155" s="20" t="s">
        <v>15</v>
      </c>
      <c r="C155" s="21">
        <v>-0.16148590951500919</v>
      </c>
      <c r="D155" s="21">
        <v>-3.1768663048766022E-2</v>
      </c>
      <c r="E155" s="22"/>
    </row>
    <row r="156" spans="1:5" x14ac:dyDescent="0.3">
      <c r="A156" s="8" t="s">
        <v>19</v>
      </c>
      <c r="B156" s="16" t="s">
        <v>11</v>
      </c>
      <c r="C156" s="17" t="s">
        <v>323</v>
      </c>
      <c r="D156" s="17" t="s">
        <v>707</v>
      </c>
      <c r="E156" s="17" t="s">
        <v>14</v>
      </c>
    </row>
    <row r="157" spans="1:5" x14ac:dyDescent="0.3">
      <c r="A157" s="19"/>
      <c r="B157" s="20" t="s">
        <v>15</v>
      </c>
      <c r="C157" s="21">
        <v>-2.388041867892321E-2</v>
      </c>
      <c r="D157" s="21">
        <v>-2.7862382501158134E-3</v>
      </c>
      <c r="E157" s="22"/>
    </row>
    <row r="158" spans="1:5" x14ac:dyDescent="0.3">
      <c r="A158" s="8" t="s">
        <v>22</v>
      </c>
      <c r="B158" s="16" t="s">
        <v>11</v>
      </c>
      <c r="C158" s="17" t="s">
        <v>294</v>
      </c>
      <c r="D158" s="17" t="s">
        <v>295</v>
      </c>
      <c r="E158" s="17" t="s">
        <v>14</v>
      </c>
    </row>
    <row r="159" spans="1:5" x14ac:dyDescent="0.3">
      <c r="A159" s="19"/>
      <c r="B159" s="20" t="s">
        <v>15</v>
      </c>
      <c r="C159" s="21">
        <v>0.1131139022684966</v>
      </c>
      <c r="D159" s="21">
        <v>5.466672843059861E-2</v>
      </c>
      <c r="E159" s="22"/>
    </row>
    <row r="160" spans="1:5" ht="32.4" customHeight="1" x14ac:dyDescent="0.3">
      <c r="A160" s="87" t="s">
        <v>25</v>
      </c>
      <c r="B160" s="87"/>
      <c r="C160" s="87"/>
      <c r="D160" s="87"/>
      <c r="E160" s="87"/>
    </row>
    <row r="161" spans="1:5" x14ac:dyDescent="0.3">
      <c r="A161" s="5" t="s">
        <v>26</v>
      </c>
    </row>
    <row r="162" spans="1:5" x14ac:dyDescent="0.3">
      <c r="A162" s="5" t="s">
        <v>49</v>
      </c>
    </row>
    <row r="163" spans="1:5" x14ac:dyDescent="0.3">
      <c r="A163" s="5" t="s">
        <v>266</v>
      </c>
    </row>
    <row r="164" spans="1:5" x14ac:dyDescent="0.3">
      <c r="A164" s="5" t="s">
        <v>29</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44313</v>
      </c>
      <c r="C169" s="24">
        <v>45776</v>
      </c>
      <c r="D169" s="25">
        <v>6.2351151623444477E-2</v>
      </c>
      <c r="E169" s="32">
        <v>3</v>
      </c>
    </row>
    <row r="170" spans="1:5" x14ac:dyDescent="0.3">
      <c r="A170" s="31" t="s">
        <v>37</v>
      </c>
      <c r="B170" s="24">
        <v>44278</v>
      </c>
      <c r="C170" s="24">
        <v>45741</v>
      </c>
      <c r="D170" s="25">
        <v>5.6945268592092528E-2</v>
      </c>
      <c r="E170" s="32">
        <v>3</v>
      </c>
    </row>
    <row r="171" spans="1:5" x14ac:dyDescent="0.3">
      <c r="A171" s="23" t="s">
        <v>38</v>
      </c>
      <c r="B171" s="24">
        <v>44250</v>
      </c>
      <c r="C171" s="24">
        <v>45713</v>
      </c>
      <c r="D171" s="25">
        <v>5.6068455104816131E-2</v>
      </c>
      <c r="E171" s="32">
        <v>3</v>
      </c>
    </row>
    <row r="172" spans="1:5" x14ac:dyDescent="0.3">
      <c r="A172" s="23" t="s">
        <v>39</v>
      </c>
      <c r="B172" s="24">
        <v>44222</v>
      </c>
      <c r="C172" s="24">
        <v>45685</v>
      </c>
      <c r="D172" s="25">
        <v>5.5962121979369922E-2</v>
      </c>
      <c r="E172" s="32">
        <v>3</v>
      </c>
    </row>
    <row r="173" spans="1:5" x14ac:dyDescent="0.3">
      <c r="A173" s="23" t="s">
        <v>40</v>
      </c>
      <c r="B173" s="24">
        <v>44194</v>
      </c>
      <c r="C173" s="24">
        <v>45657</v>
      </c>
      <c r="D173" s="25">
        <v>5.5631619957828553E-2</v>
      </c>
      <c r="E173" s="32">
        <v>3</v>
      </c>
    </row>
    <row r="175" spans="1:5" x14ac:dyDescent="0.3">
      <c r="A175" s="92" t="s">
        <v>655</v>
      </c>
      <c r="B175" s="93"/>
      <c r="C175" s="93"/>
      <c r="D175" s="93"/>
      <c r="E175" s="93"/>
    </row>
    <row r="176" spans="1:5"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8</v>
      </c>
      <c r="C179" s="10"/>
      <c r="D179" s="11"/>
      <c r="E179" s="11"/>
    </row>
    <row r="180" spans="1:5" x14ac:dyDescent="0.3">
      <c r="A180" s="12"/>
      <c r="B180" s="13" t="s">
        <v>9</v>
      </c>
      <c r="C180" s="14"/>
      <c r="D180" s="15"/>
      <c r="E180" s="15"/>
    </row>
    <row r="181" spans="1:5" x14ac:dyDescent="0.3">
      <c r="A181" s="8" t="s">
        <v>10</v>
      </c>
      <c r="B181" s="16" t="s">
        <v>11</v>
      </c>
      <c r="C181" s="17" t="s">
        <v>713</v>
      </c>
      <c r="D181" s="18" t="s">
        <v>934</v>
      </c>
      <c r="E181" s="17" t="s">
        <v>14</v>
      </c>
    </row>
    <row r="182" spans="1:5" x14ac:dyDescent="0.3">
      <c r="A182" s="19"/>
      <c r="B182" s="20" t="s">
        <v>15</v>
      </c>
      <c r="C182" s="21">
        <v>-0.24851480335387832</v>
      </c>
      <c r="D182" s="21">
        <v>-7.6651891159093988E-2</v>
      </c>
      <c r="E182" s="22"/>
    </row>
    <row r="183" spans="1:5" x14ac:dyDescent="0.3">
      <c r="A183" s="8" t="s">
        <v>16</v>
      </c>
      <c r="B183" s="16" t="s">
        <v>11</v>
      </c>
      <c r="C183" s="17" t="s">
        <v>518</v>
      </c>
      <c r="D183" s="17" t="s">
        <v>780</v>
      </c>
      <c r="E183" s="17" t="s">
        <v>14</v>
      </c>
    </row>
    <row r="184" spans="1:5" x14ac:dyDescent="0.3">
      <c r="A184" s="19"/>
      <c r="B184" s="20" t="s">
        <v>15</v>
      </c>
      <c r="C184" s="21">
        <v>-0.15321468635795066</v>
      </c>
      <c r="D184" s="21">
        <v>-4.2833832309436604E-2</v>
      </c>
      <c r="E184" s="22"/>
    </row>
    <row r="185" spans="1:5" x14ac:dyDescent="0.3">
      <c r="A185" s="8" t="s">
        <v>19</v>
      </c>
      <c r="B185" s="16" t="s">
        <v>11</v>
      </c>
      <c r="C185" s="17" t="s">
        <v>496</v>
      </c>
      <c r="D185" s="17" t="s">
        <v>133</v>
      </c>
      <c r="E185" s="17" t="s">
        <v>14</v>
      </c>
    </row>
    <row r="186" spans="1:5" x14ac:dyDescent="0.3">
      <c r="A186" s="19"/>
      <c r="B186" s="20" t="s">
        <v>15</v>
      </c>
      <c r="C186" s="21">
        <v>-6.0780498305839314E-2</v>
      </c>
      <c r="D186" s="21">
        <v>-1.8190783889030393E-2</v>
      </c>
      <c r="E186" s="22"/>
    </row>
    <row r="187" spans="1:5" x14ac:dyDescent="0.3">
      <c r="A187" s="8" t="s">
        <v>22</v>
      </c>
      <c r="B187" s="16" t="s">
        <v>11</v>
      </c>
      <c r="C187" s="17" t="s">
        <v>547</v>
      </c>
      <c r="D187" s="17" t="s">
        <v>495</v>
      </c>
      <c r="E187" s="17" t="s">
        <v>14</v>
      </c>
    </row>
    <row r="188" spans="1:5" x14ac:dyDescent="0.3">
      <c r="A188" s="19"/>
      <c r="B188" s="20" t="s">
        <v>15</v>
      </c>
      <c r="C188" s="21">
        <v>1.9638149686638906E-2</v>
      </c>
      <c r="D188" s="21">
        <v>5.393555616738821E-3</v>
      </c>
      <c r="E188" s="22"/>
    </row>
    <row r="189" spans="1:5" ht="34.799999999999997" customHeight="1" x14ac:dyDescent="0.3">
      <c r="A189" s="87" t="s">
        <v>25</v>
      </c>
      <c r="B189" s="87"/>
      <c r="C189" s="87"/>
      <c r="D189" s="87"/>
      <c r="E189" s="87"/>
    </row>
    <row r="190" spans="1:5" x14ac:dyDescent="0.3">
      <c r="A190" s="5" t="s">
        <v>26</v>
      </c>
    </row>
    <row r="191" spans="1:5" x14ac:dyDescent="0.3">
      <c r="A191" s="5" t="s">
        <v>660</v>
      </c>
    </row>
    <row r="192" spans="1:5" x14ac:dyDescent="0.3">
      <c r="A192" s="5" t="s">
        <v>710</v>
      </c>
    </row>
    <row r="193" spans="1:5" x14ac:dyDescent="0.3">
      <c r="A193" s="5" t="s">
        <v>29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44314</v>
      </c>
      <c r="C198" s="24">
        <v>45777</v>
      </c>
      <c r="D198" s="25">
        <v>3.8127452791720425E-2</v>
      </c>
      <c r="E198" s="32">
        <v>2</v>
      </c>
    </row>
    <row r="199" spans="1:5" x14ac:dyDescent="0.3">
      <c r="A199" s="31" t="s">
        <v>37</v>
      </c>
      <c r="B199" s="24">
        <v>44279</v>
      </c>
      <c r="C199" s="24">
        <v>45742</v>
      </c>
      <c r="D199" s="25">
        <v>3.3784558575402177E-2</v>
      </c>
      <c r="E199" s="32">
        <v>2</v>
      </c>
    </row>
    <row r="200" spans="1:5" x14ac:dyDescent="0.3">
      <c r="A200" s="23" t="s">
        <v>38</v>
      </c>
      <c r="B200" s="24">
        <v>44251</v>
      </c>
      <c r="C200" s="24">
        <v>45714</v>
      </c>
      <c r="D200" s="25">
        <v>3.3531266802977078E-2</v>
      </c>
      <c r="E200" s="32">
        <v>2</v>
      </c>
    </row>
    <row r="201" spans="1:5" x14ac:dyDescent="0.3">
      <c r="A201" s="23" t="s">
        <v>39</v>
      </c>
      <c r="B201" s="24">
        <v>44223</v>
      </c>
      <c r="C201" s="24">
        <v>45686</v>
      </c>
      <c r="D201" s="25">
        <v>3.3563512421684455E-2</v>
      </c>
      <c r="E201" s="32">
        <v>2</v>
      </c>
    </row>
    <row r="202" spans="1:5" x14ac:dyDescent="0.3">
      <c r="A202" s="23" t="s">
        <v>40</v>
      </c>
      <c r="B202" s="24">
        <v>44188</v>
      </c>
      <c r="C202" s="24">
        <v>45653</v>
      </c>
      <c r="D202" s="25">
        <v>3.3578738922697089E-2</v>
      </c>
      <c r="E202" s="32">
        <v>2</v>
      </c>
    </row>
    <row r="204" spans="1:5" x14ac:dyDescent="0.3">
      <c r="A204" s="92" t="s">
        <v>894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935</v>
      </c>
      <c r="D210" s="18" t="s">
        <v>936</v>
      </c>
      <c r="E210" s="17" t="s">
        <v>14</v>
      </c>
    </row>
    <row r="211" spans="1:5" x14ac:dyDescent="0.3">
      <c r="A211" s="19"/>
      <c r="B211" s="20" t="s">
        <v>15</v>
      </c>
      <c r="C211" s="21">
        <v>-0.47387851892825616</v>
      </c>
      <c r="D211" s="21">
        <v>-0.18093487561735</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360</v>
      </c>
      <c r="D214" s="17" t="s">
        <v>21</v>
      </c>
      <c r="E214" s="17" t="s">
        <v>14</v>
      </c>
    </row>
    <row r="215" spans="1:5" x14ac:dyDescent="0.3">
      <c r="A215" s="19"/>
      <c r="B215" s="20" t="s">
        <v>15</v>
      </c>
      <c r="C215" s="21">
        <v>-2.1009818850091899E-2</v>
      </c>
      <c r="D215" s="21">
        <v>3.9249401486232127E-3</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5.4" customHeight="1" x14ac:dyDescent="0.3">
      <c r="A218" s="87" t="s">
        <v>25</v>
      </c>
      <c r="B218" s="87"/>
      <c r="C218" s="87"/>
      <c r="D218" s="87"/>
      <c r="E218" s="87"/>
    </row>
    <row r="219" spans="1:5" x14ac:dyDescent="0.3">
      <c r="A219" s="5" t="s">
        <v>26</v>
      </c>
    </row>
    <row r="220" spans="1:5" x14ac:dyDescent="0.3">
      <c r="A220" s="5" t="s">
        <v>49</v>
      </c>
    </row>
    <row r="221" spans="1:5" x14ac:dyDescent="0.3">
      <c r="A221" s="5" t="s">
        <v>686</v>
      </c>
    </row>
    <row r="222" spans="1:5" x14ac:dyDescent="0.3">
      <c r="A222" s="5" t="s">
        <v>333</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43945</v>
      </c>
      <c r="C227" s="24">
        <v>45772</v>
      </c>
      <c r="D227" s="25">
        <v>8.5017635667934924E-2</v>
      </c>
      <c r="E227" s="32">
        <v>3</v>
      </c>
    </row>
    <row r="228" spans="1:5" x14ac:dyDescent="0.3">
      <c r="A228" s="31" t="s">
        <v>37</v>
      </c>
      <c r="B228" s="24">
        <v>43917</v>
      </c>
      <c r="C228" s="24">
        <v>45744</v>
      </c>
      <c r="D228" s="25">
        <v>9.0166984839450875E-2</v>
      </c>
      <c r="E228" s="32">
        <v>3</v>
      </c>
    </row>
    <row r="229" spans="1:5" x14ac:dyDescent="0.3">
      <c r="A229" s="23" t="s">
        <v>38</v>
      </c>
      <c r="B229" s="24">
        <v>43889</v>
      </c>
      <c r="C229" s="24">
        <v>45716</v>
      </c>
      <c r="D229" s="25">
        <v>0.14035961423921006</v>
      </c>
      <c r="E229" s="32">
        <v>4</v>
      </c>
    </row>
    <row r="230" spans="1:5" x14ac:dyDescent="0.3">
      <c r="A230" s="23" t="s">
        <v>39</v>
      </c>
      <c r="B230" s="24">
        <v>43861</v>
      </c>
      <c r="C230" s="24">
        <v>45688</v>
      </c>
      <c r="D230" s="25">
        <v>0.14362544160402532</v>
      </c>
      <c r="E230" s="32">
        <v>4</v>
      </c>
    </row>
    <row r="231" spans="1:5" x14ac:dyDescent="0.3">
      <c r="A231" s="23" t="s">
        <v>40</v>
      </c>
      <c r="B231" s="24">
        <v>43826</v>
      </c>
      <c r="C231" s="24">
        <v>45653</v>
      </c>
      <c r="D231" s="25">
        <v>0.14361758307360525</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898</v>
      </c>
      <c r="D239" s="18" t="s">
        <v>899</v>
      </c>
      <c r="E239" s="17" t="s">
        <v>14</v>
      </c>
    </row>
    <row r="240" spans="1:5" x14ac:dyDescent="0.3">
      <c r="A240" s="19"/>
      <c r="B240" s="20" t="s">
        <v>15</v>
      </c>
      <c r="C240" s="21">
        <v>-0.54776842467143427</v>
      </c>
      <c r="D240" s="21">
        <v>-0.16710875969339523</v>
      </c>
      <c r="E240" s="22"/>
    </row>
    <row r="241" spans="1:5" x14ac:dyDescent="0.3">
      <c r="A241" s="8" t="s">
        <v>16</v>
      </c>
      <c r="B241" s="16" t="s">
        <v>11</v>
      </c>
      <c r="C241" s="17" t="s">
        <v>108</v>
      </c>
      <c r="D241" s="17" t="s">
        <v>937</v>
      </c>
      <c r="E241" s="17" t="s">
        <v>14</v>
      </c>
    </row>
    <row r="242" spans="1:5" x14ac:dyDescent="0.3">
      <c r="A242" s="19"/>
      <c r="B242" s="20" t="s">
        <v>15</v>
      </c>
      <c r="C242" s="21">
        <v>-0.32728281718066421</v>
      </c>
      <c r="D242" s="21">
        <v>-5.9651498845451845E-2</v>
      </c>
      <c r="E242" s="22"/>
    </row>
    <row r="243" spans="1:5" x14ac:dyDescent="0.3">
      <c r="A243" s="8" t="s">
        <v>19</v>
      </c>
      <c r="B243" s="16" t="s">
        <v>11</v>
      </c>
      <c r="C243" s="17" t="s">
        <v>500</v>
      </c>
      <c r="D243" s="17" t="s">
        <v>938</v>
      </c>
      <c r="E243" s="17" t="s">
        <v>14</v>
      </c>
    </row>
    <row r="244" spans="1:5" x14ac:dyDescent="0.3">
      <c r="A244" s="19"/>
      <c r="B244" s="20" t="s">
        <v>15</v>
      </c>
      <c r="C244" s="21">
        <v>3.7038649025069814E-2</v>
      </c>
      <c r="D244" s="21">
        <v>7.1626340241086384E-2</v>
      </c>
      <c r="E244" s="22"/>
    </row>
    <row r="245" spans="1:5" x14ac:dyDescent="0.3">
      <c r="A245" s="8" t="s">
        <v>22</v>
      </c>
      <c r="B245" s="16" t="s">
        <v>11</v>
      </c>
      <c r="C245" s="17" t="s">
        <v>112</v>
      </c>
      <c r="D245" s="17" t="s">
        <v>527</v>
      </c>
      <c r="E245" s="17" t="s">
        <v>14</v>
      </c>
    </row>
    <row r="246" spans="1:5" x14ac:dyDescent="0.3">
      <c r="A246" s="19"/>
      <c r="B246" s="20" t="s">
        <v>15</v>
      </c>
      <c r="C246" s="21">
        <v>1.0786521931687743</v>
      </c>
      <c r="D246" s="21">
        <v>0.14852535767636521</v>
      </c>
      <c r="E246" s="22"/>
    </row>
    <row r="247" spans="1:5" ht="34.799999999999997" customHeight="1" x14ac:dyDescent="0.3">
      <c r="A247" s="87" t="s">
        <v>25</v>
      </c>
      <c r="B247" s="87"/>
      <c r="C247" s="87"/>
      <c r="D247" s="87"/>
      <c r="E247" s="87"/>
    </row>
    <row r="248" spans="1:5" x14ac:dyDescent="0.3">
      <c r="A248" s="5" t="s">
        <v>26</v>
      </c>
    </row>
    <row r="249" spans="1:5" x14ac:dyDescent="0.3">
      <c r="A249" s="5" t="s">
        <v>939</v>
      </c>
    </row>
    <row r="250" spans="1:5" x14ac:dyDescent="0.3">
      <c r="A250" s="5" t="s">
        <v>716</v>
      </c>
    </row>
    <row r="251" spans="1:5" x14ac:dyDescent="0.3">
      <c r="A251" s="5" t="s">
        <v>528</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24">
        <v>43951</v>
      </c>
      <c r="C256" s="24">
        <v>45777</v>
      </c>
      <c r="D256" s="25">
        <v>0.15283622118678553</v>
      </c>
      <c r="E256" s="32">
        <v>4</v>
      </c>
    </row>
    <row r="257" spans="1:5" x14ac:dyDescent="0.3">
      <c r="A257" s="31" t="s">
        <v>37</v>
      </c>
      <c r="B257" s="24">
        <v>43921</v>
      </c>
      <c r="C257" s="24">
        <v>45747</v>
      </c>
      <c r="D257" s="25">
        <v>0.15171010036701313</v>
      </c>
      <c r="E257" s="32">
        <v>4</v>
      </c>
    </row>
    <row r="258" spans="1:5" x14ac:dyDescent="0.3">
      <c r="A258" s="23" t="s">
        <v>38</v>
      </c>
      <c r="B258" s="24">
        <v>43889</v>
      </c>
      <c r="C258" s="24">
        <v>45716</v>
      </c>
      <c r="D258" s="25">
        <v>0.17341830806305841</v>
      </c>
      <c r="E258" s="32">
        <v>4</v>
      </c>
    </row>
    <row r="259" spans="1:5" x14ac:dyDescent="0.3">
      <c r="A259" s="23" t="s">
        <v>39</v>
      </c>
      <c r="B259" s="24">
        <v>43861</v>
      </c>
      <c r="C259" s="24">
        <v>45688</v>
      </c>
      <c r="D259" s="25">
        <v>0.17463871680069398</v>
      </c>
      <c r="E259" s="32">
        <v>4</v>
      </c>
    </row>
    <row r="260" spans="1:5" x14ac:dyDescent="0.3">
      <c r="A260" s="23" t="s">
        <v>40</v>
      </c>
      <c r="B260" s="24">
        <v>43830</v>
      </c>
      <c r="C260" s="24">
        <v>45657</v>
      </c>
      <c r="D260" s="25">
        <v>0.17500423963161427</v>
      </c>
      <c r="E260" s="32">
        <v>4</v>
      </c>
    </row>
    <row r="262" spans="1:5" x14ac:dyDescent="0.3">
      <c r="A262" s="92" t="s">
        <v>127</v>
      </c>
      <c r="B262" s="93"/>
      <c r="C262" s="93"/>
      <c r="D262" s="93"/>
      <c r="E262" s="93"/>
    </row>
    <row r="263" spans="1:5" x14ac:dyDescent="0.3">
      <c r="A263" s="1" t="s">
        <v>74</v>
      </c>
      <c r="B263" s="2"/>
      <c r="C263" s="94" t="s">
        <v>3</v>
      </c>
      <c r="D263" s="94" t="s">
        <v>75</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76</v>
      </c>
      <c r="C266" s="10"/>
      <c r="D266" s="11"/>
      <c r="E266" s="11"/>
    </row>
    <row r="267" spans="1:5" x14ac:dyDescent="0.3">
      <c r="A267" s="12"/>
      <c r="B267" s="13" t="s">
        <v>9</v>
      </c>
      <c r="C267" s="14"/>
      <c r="D267" s="15"/>
      <c r="E267" s="15"/>
    </row>
    <row r="268" spans="1:5" x14ac:dyDescent="0.3">
      <c r="A268" s="8" t="s">
        <v>10</v>
      </c>
      <c r="B268" s="16" t="s">
        <v>11</v>
      </c>
      <c r="C268" s="17" t="s">
        <v>581</v>
      </c>
      <c r="D268" s="18" t="s">
        <v>632</v>
      </c>
      <c r="E268" s="17" t="s">
        <v>14</v>
      </c>
    </row>
    <row r="269" spans="1:5" x14ac:dyDescent="0.3">
      <c r="A269" s="19"/>
      <c r="B269" s="20" t="s">
        <v>15</v>
      </c>
      <c r="C269" s="21">
        <v>-0.62628037684487348</v>
      </c>
      <c r="D269" s="21">
        <v>-0.21036587397176054</v>
      </c>
      <c r="E269" s="22"/>
    </row>
    <row r="270" spans="1:5" x14ac:dyDescent="0.3">
      <c r="A270" s="8" t="s">
        <v>16</v>
      </c>
      <c r="B270" s="16" t="s">
        <v>11</v>
      </c>
      <c r="C270" s="17" t="s">
        <v>119</v>
      </c>
      <c r="D270" s="17" t="s">
        <v>828</v>
      </c>
      <c r="E270" s="17" t="s">
        <v>14</v>
      </c>
    </row>
    <row r="271" spans="1:5" x14ac:dyDescent="0.3">
      <c r="A271" s="19"/>
      <c r="B271" s="20" t="s">
        <v>15</v>
      </c>
      <c r="C271" s="21">
        <v>-0.35109702057223935</v>
      </c>
      <c r="D271" s="21">
        <v>-6.6681516943313035E-2</v>
      </c>
      <c r="E271" s="22"/>
    </row>
    <row r="272" spans="1:5" x14ac:dyDescent="0.3">
      <c r="A272" s="8" t="s">
        <v>19</v>
      </c>
      <c r="B272" s="16" t="s">
        <v>11</v>
      </c>
      <c r="C272" s="17" t="s">
        <v>508</v>
      </c>
      <c r="D272" s="17" t="s">
        <v>940</v>
      </c>
      <c r="E272" s="17" t="s">
        <v>14</v>
      </c>
    </row>
    <row r="273" spans="1:5" x14ac:dyDescent="0.3">
      <c r="A273" s="19"/>
      <c r="B273" s="20" t="s">
        <v>15</v>
      </c>
      <c r="C273" s="21">
        <v>2.4695249669748787E-2</v>
      </c>
      <c r="D273" s="21">
        <v>2.8695872754914475E-2</v>
      </c>
      <c r="E273" s="22"/>
    </row>
    <row r="274" spans="1:5" x14ac:dyDescent="0.3">
      <c r="A274" s="8" t="s">
        <v>22</v>
      </c>
      <c r="B274" s="16" t="s">
        <v>11</v>
      </c>
      <c r="C274" s="17" t="s">
        <v>123</v>
      </c>
      <c r="D274" s="17" t="s">
        <v>904</v>
      </c>
      <c r="E274" s="17" t="s">
        <v>14</v>
      </c>
    </row>
    <row r="275" spans="1:5" x14ac:dyDescent="0.3">
      <c r="A275" s="19"/>
      <c r="B275" s="20" t="s">
        <v>15</v>
      </c>
      <c r="C275" s="21">
        <v>0.59567629485593065</v>
      </c>
      <c r="D275" s="21">
        <v>0.16886050068375091</v>
      </c>
      <c r="E275" s="22"/>
    </row>
    <row r="276" spans="1:5" ht="31.8" customHeight="1" x14ac:dyDescent="0.3">
      <c r="A276" s="87" t="s">
        <v>25</v>
      </c>
      <c r="B276" s="87"/>
      <c r="C276" s="87"/>
      <c r="D276" s="87"/>
      <c r="E276" s="87"/>
    </row>
    <row r="277" spans="1:5" x14ac:dyDescent="0.3">
      <c r="A277" s="5" t="s">
        <v>26</v>
      </c>
    </row>
    <row r="278" spans="1:5" x14ac:dyDescent="0.3">
      <c r="A278" s="5" t="s">
        <v>941</v>
      </c>
    </row>
    <row r="279" spans="1:5" x14ac:dyDescent="0.3">
      <c r="A279" s="5" t="s">
        <v>487</v>
      </c>
    </row>
    <row r="280" spans="1:5" x14ac:dyDescent="0.3">
      <c r="A280" s="5" t="s">
        <v>891</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43951</v>
      </c>
      <c r="C285" s="24">
        <v>45777</v>
      </c>
      <c r="D285" s="25">
        <v>0.18218951050840812</v>
      </c>
      <c r="E285" s="32">
        <v>4</v>
      </c>
    </row>
    <row r="286" spans="1:5" x14ac:dyDescent="0.3">
      <c r="A286" s="31" t="s">
        <v>37</v>
      </c>
      <c r="B286" s="24">
        <v>43921</v>
      </c>
      <c r="C286" s="24">
        <v>45747</v>
      </c>
      <c r="D286" s="25">
        <v>0.18132524498893302</v>
      </c>
      <c r="E286" s="32">
        <v>4</v>
      </c>
    </row>
    <row r="287" spans="1:5" x14ac:dyDescent="0.3">
      <c r="A287" s="23" t="s">
        <v>38</v>
      </c>
      <c r="B287" s="24">
        <v>43889</v>
      </c>
      <c r="C287" s="24">
        <v>45716</v>
      </c>
      <c r="D287" s="25">
        <v>0.20761628404789476</v>
      </c>
      <c r="E287" s="32">
        <v>5</v>
      </c>
    </row>
    <row r="288" spans="1:5" x14ac:dyDescent="0.3">
      <c r="A288" s="23" t="s">
        <v>39</v>
      </c>
      <c r="B288" s="24">
        <v>43861</v>
      </c>
      <c r="C288" s="24">
        <v>45688</v>
      </c>
      <c r="D288" s="25">
        <v>0.20903824380715097</v>
      </c>
      <c r="E288" s="32">
        <v>5</v>
      </c>
    </row>
    <row r="289" spans="1:5" x14ac:dyDescent="0.3">
      <c r="A289" s="23" t="s">
        <v>40</v>
      </c>
      <c r="B289" s="24">
        <v>43830</v>
      </c>
      <c r="C289" s="24">
        <v>45657</v>
      </c>
      <c r="D289" s="25">
        <v>0.20878814328177067</v>
      </c>
      <c r="E289" s="32">
        <v>5</v>
      </c>
    </row>
    <row r="291" spans="1:5" x14ac:dyDescent="0.3">
      <c r="A291" s="92" t="s">
        <v>141</v>
      </c>
      <c r="B291" s="93"/>
      <c r="C291" s="93"/>
      <c r="D291" s="93"/>
      <c r="E291" s="93"/>
    </row>
    <row r="292" spans="1:5" x14ac:dyDescent="0.3">
      <c r="A292" s="1" t="s">
        <v>128</v>
      </c>
      <c r="B292" s="2"/>
      <c r="C292" s="94" t="s">
        <v>3</v>
      </c>
      <c r="D292" s="94" t="s">
        <v>129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130</v>
      </c>
      <c r="C295" s="10"/>
      <c r="D295" s="11"/>
      <c r="E295" s="11"/>
    </row>
    <row r="296" spans="1:5" x14ac:dyDescent="0.3">
      <c r="A296" s="12"/>
      <c r="B296" s="13" t="s">
        <v>9</v>
      </c>
      <c r="C296" s="14"/>
      <c r="D296" s="15"/>
      <c r="E296" s="15"/>
    </row>
    <row r="297" spans="1:5" x14ac:dyDescent="0.3">
      <c r="A297" s="8" t="s">
        <v>10</v>
      </c>
      <c r="B297" s="16" t="s">
        <v>11</v>
      </c>
      <c r="C297" s="17" t="s">
        <v>942</v>
      </c>
      <c r="D297" s="18" t="s">
        <v>282</v>
      </c>
      <c r="E297" s="17" t="s">
        <v>14</v>
      </c>
    </row>
    <row r="298" spans="1:5" x14ac:dyDescent="0.3">
      <c r="A298" s="19"/>
      <c r="B298" s="20" t="s">
        <v>15</v>
      </c>
      <c r="C298" s="21">
        <v>-8.479937945104643E-2</v>
      </c>
      <c r="D298" s="21">
        <v>-3.028024926660422E-2</v>
      </c>
      <c r="E298" s="22"/>
    </row>
    <row r="299" spans="1:5" x14ac:dyDescent="0.3">
      <c r="A299" s="8" t="s">
        <v>16</v>
      </c>
      <c r="B299" s="16" t="s">
        <v>11</v>
      </c>
      <c r="C299" s="17" t="s">
        <v>228</v>
      </c>
      <c r="D299" s="17" t="s">
        <v>590</v>
      </c>
      <c r="E299" s="17" t="s">
        <v>14</v>
      </c>
    </row>
    <row r="300" spans="1:5" x14ac:dyDescent="0.3">
      <c r="A300" s="19"/>
      <c r="B300" s="20" t="s">
        <v>15</v>
      </c>
      <c r="C300" s="21">
        <v>-4.5849367784496997E-2</v>
      </c>
      <c r="D300" s="21">
        <v>-2.2454126723862045E-2</v>
      </c>
      <c r="E300" s="22"/>
    </row>
    <row r="301" spans="1:5" x14ac:dyDescent="0.3">
      <c r="A301" s="8" t="s">
        <v>19</v>
      </c>
      <c r="B301" s="16" t="s">
        <v>11</v>
      </c>
      <c r="C301" s="17" t="s">
        <v>439</v>
      </c>
      <c r="D301" s="17" t="s">
        <v>368</v>
      </c>
      <c r="E301" s="17" t="s">
        <v>14</v>
      </c>
    </row>
    <row r="302" spans="1:5" x14ac:dyDescent="0.3">
      <c r="A302" s="19"/>
      <c r="B302" s="20" t="s">
        <v>15</v>
      </c>
      <c r="C302" s="21">
        <v>1.5274034141958825E-2</v>
      </c>
      <c r="D302" s="21">
        <v>1.1497018780830537E-2</v>
      </c>
      <c r="E302" s="22"/>
    </row>
    <row r="303" spans="1:5" x14ac:dyDescent="0.3">
      <c r="A303" s="8" t="s">
        <v>22</v>
      </c>
      <c r="B303" s="16" t="s">
        <v>11</v>
      </c>
      <c r="C303" s="17" t="s">
        <v>358</v>
      </c>
      <c r="D303" s="17" t="s">
        <v>810</v>
      </c>
      <c r="E303" s="17" t="s">
        <v>14</v>
      </c>
    </row>
    <row r="304" spans="1:5" x14ac:dyDescent="0.3">
      <c r="A304" s="19"/>
      <c r="B304" s="20" t="s">
        <v>15</v>
      </c>
      <c r="C304" s="21">
        <v>7.1483748291639504E-2</v>
      </c>
      <c r="D304" s="21">
        <v>3.8990046448787563E-2</v>
      </c>
      <c r="E304" s="22"/>
    </row>
    <row r="305" spans="1:5" ht="34.200000000000003" customHeight="1" x14ac:dyDescent="0.3">
      <c r="A305" s="87" t="s">
        <v>25</v>
      </c>
      <c r="B305" s="87"/>
      <c r="C305" s="87"/>
      <c r="D305" s="87"/>
      <c r="E305" s="87"/>
    </row>
    <row r="306" spans="1:5" x14ac:dyDescent="0.3">
      <c r="A306" s="5" t="s">
        <v>26</v>
      </c>
    </row>
    <row r="307" spans="1:5" x14ac:dyDescent="0.3">
      <c r="A307" s="5" t="s">
        <v>138</v>
      </c>
    </row>
    <row r="308" spans="1:5" x14ac:dyDescent="0.3">
      <c r="A308" s="5" t="s">
        <v>356</v>
      </c>
    </row>
    <row r="309" spans="1:5" x14ac:dyDescent="0.3">
      <c r="A309" s="5" t="s">
        <v>772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43945</v>
      </c>
      <c r="C314" s="24">
        <v>45772</v>
      </c>
      <c r="D314" s="25">
        <v>1.5844051928210614E-2</v>
      </c>
      <c r="E314" s="32">
        <v>2</v>
      </c>
    </row>
    <row r="315" spans="1:5" x14ac:dyDescent="0.3">
      <c r="A315" s="31" t="s">
        <v>37</v>
      </c>
      <c r="B315" s="24">
        <v>43917</v>
      </c>
      <c r="C315" s="24">
        <v>45744</v>
      </c>
      <c r="D315" s="25">
        <v>1.7050069164844032E-2</v>
      </c>
      <c r="E315" s="32">
        <v>2</v>
      </c>
    </row>
    <row r="316" spans="1:5" x14ac:dyDescent="0.3">
      <c r="A316" s="23" t="s">
        <v>38</v>
      </c>
      <c r="B316" s="24">
        <v>43889</v>
      </c>
      <c r="C316" s="24">
        <v>45716</v>
      </c>
      <c r="D316" s="25">
        <v>2.6049166989738005E-2</v>
      </c>
      <c r="E316" s="32">
        <v>2</v>
      </c>
    </row>
    <row r="317" spans="1:5" x14ac:dyDescent="0.3">
      <c r="A317" s="23" t="s">
        <v>39</v>
      </c>
      <c r="B317" s="24">
        <v>43861</v>
      </c>
      <c r="C317" s="24">
        <v>45688</v>
      </c>
      <c r="D317" s="25">
        <v>2.6347006729064648E-2</v>
      </c>
      <c r="E317" s="32">
        <v>2</v>
      </c>
    </row>
    <row r="318" spans="1:5" x14ac:dyDescent="0.3">
      <c r="A318" s="23" t="s">
        <v>40</v>
      </c>
      <c r="B318" s="24">
        <v>43826</v>
      </c>
      <c r="C318" s="24">
        <v>45653</v>
      </c>
      <c r="D318" s="25">
        <v>2.6355728539900574E-2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943</v>
      </c>
      <c r="D326" s="18" t="s">
        <v>944</v>
      </c>
      <c r="E326" s="17" t="s">
        <v>14</v>
      </c>
    </row>
    <row r="327" spans="1:5" x14ac:dyDescent="0.3">
      <c r="A327" s="19"/>
      <c r="B327" s="20" t="s">
        <v>15</v>
      </c>
      <c r="C327" s="21">
        <v>-0.59749369728627477</v>
      </c>
      <c r="D327" s="21">
        <v>-0.17322245141852066</v>
      </c>
      <c r="E327" s="22"/>
    </row>
    <row r="328" spans="1:5" x14ac:dyDescent="0.3">
      <c r="A328" s="8" t="s">
        <v>16</v>
      </c>
      <c r="B328" s="16" t="s">
        <v>11</v>
      </c>
      <c r="C328" s="17" t="s">
        <v>144</v>
      </c>
      <c r="D328" s="17" t="s">
        <v>945</v>
      </c>
      <c r="E328" s="17" t="s">
        <v>14</v>
      </c>
    </row>
    <row r="329" spans="1:5" x14ac:dyDescent="0.3">
      <c r="A329" s="19"/>
      <c r="B329" s="20" t="s">
        <v>15</v>
      </c>
      <c r="C329" s="21">
        <v>-0.19285172253831806</v>
      </c>
      <c r="D329" s="21">
        <v>-1.9735192767318388E-2</v>
      </c>
      <c r="E329" s="22"/>
    </row>
    <row r="330" spans="1:5" x14ac:dyDescent="0.3">
      <c r="A330" s="8" t="s">
        <v>19</v>
      </c>
      <c r="B330" s="16" t="s">
        <v>11</v>
      </c>
      <c r="C330" s="17" t="s">
        <v>866</v>
      </c>
      <c r="D330" s="17" t="s">
        <v>946</v>
      </c>
      <c r="E330" s="17" t="s">
        <v>14</v>
      </c>
    </row>
    <row r="331" spans="1:5" x14ac:dyDescent="0.3">
      <c r="A331" s="19"/>
      <c r="B331" s="20" t="s">
        <v>15</v>
      </c>
      <c r="C331" s="21">
        <v>7.4471917229729456E-2</v>
      </c>
      <c r="D331" s="21">
        <v>9.7082648071271427E-2</v>
      </c>
      <c r="E331" s="22"/>
    </row>
    <row r="332" spans="1:5" x14ac:dyDescent="0.3">
      <c r="A332" s="8" t="s">
        <v>22</v>
      </c>
      <c r="B332" s="16" t="s">
        <v>11</v>
      </c>
      <c r="C332" s="17" t="s">
        <v>148</v>
      </c>
      <c r="D332" s="17" t="s">
        <v>911</v>
      </c>
      <c r="E332" s="17" t="s">
        <v>14</v>
      </c>
    </row>
    <row r="333" spans="1:5" x14ac:dyDescent="0.3">
      <c r="A333" s="19"/>
      <c r="B333" s="20" t="s">
        <v>15</v>
      </c>
      <c r="C333" s="21">
        <v>0.53675078348145733</v>
      </c>
      <c r="D333" s="21">
        <v>0.15563550018853833</v>
      </c>
      <c r="E333" s="22"/>
    </row>
    <row r="334" spans="1:5" ht="36" customHeight="1" x14ac:dyDescent="0.3">
      <c r="A334" s="87" t="s">
        <v>25</v>
      </c>
      <c r="B334" s="87"/>
      <c r="C334" s="87"/>
      <c r="D334" s="87"/>
      <c r="E334" s="87"/>
    </row>
    <row r="335" spans="1:5" x14ac:dyDescent="0.3">
      <c r="A335" s="5" t="s">
        <v>26</v>
      </c>
    </row>
    <row r="336" spans="1:5" x14ac:dyDescent="0.3">
      <c r="A336" s="5" t="s">
        <v>947</v>
      </c>
    </row>
    <row r="337" spans="1:5" x14ac:dyDescent="0.3">
      <c r="A337" s="5" t="s">
        <v>376</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43951</v>
      </c>
      <c r="C343" s="24">
        <v>45777</v>
      </c>
      <c r="D343" s="25">
        <v>0.15413849642631602</v>
      </c>
      <c r="E343" s="32">
        <v>4</v>
      </c>
    </row>
    <row r="344" spans="1:5" x14ac:dyDescent="0.3">
      <c r="A344" s="31" t="s">
        <v>37</v>
      </c>
      <c r="B344" s="24">
        <v>43921</v>
      </c>
      <c r="C344" s="24">
        <v>45747</v>
      </c>
      <c r="D344" s="25">
        <v>0.15218619649308682</v>
      </c>
      <c r="E344" s="32">
        <v>4</v>
      </c>
    </row>
    <row r="345" spans="1:5" x14ac:dyDescent="0.3">
      <c r="A345" s="23" t="s">
        <v>38</v>
      </c>
      <c r="B345" s="24">
        <v>43910</v>
      </c>
      <c r="C345" s="24">
        <v>45716</v>
      </c>
      <c r="D345" s="25">
        <v>0.1571423044981578</v>
      </c>
      <c r="E345" s="32">
        <v>4</v>
      </c>
    </row>
    <row r="346" spans="1:5" x14ac:dyDescent="0.3">
      <c r="A346" s="23" t="s">
        <v>39</v>
      </c>
      <c r="B346" s="24">
        <v>43910</v>
      </c>
      <c r="C346" s="24">
        <v>45688</v>
      </c>
      <c r="D346" s="25">
        <v>0.1577588320212977</v>
      </c>
      <c r="E346" s="32">
        <v>4</v>
      </c>
    </row>
    <row r="347" spans="1:5" x14ac:dyDescent="0.3">
      <c r="A347" s="23" t="s">
        <v>40</v>
      </c>
      <c r="B347" s="24">
        <v>43910</v>
      </c>
      <c r="C347" s="24">
        <v>45657</v>
      </c>
      <c r="D347" s="25">
        <v>0.15836988777266739</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8</v>
      </c>
      <c r="C353" s="10"/>
      <c r="D353" s="11"/>
      <c r="E353" s="11"/>
    </row>
    <row r="354" spans="1:5" x14ac:dyDescent="0.3">
      <c r="A354" s="12"/>
      <c r="B354" s="13" t="s">
        <v>9</v>
      </c>
      <c r="C354" s="14"/>
      <c r="D354" s="15"/>
      <c r="E354" s="15"/>
    </row>
    <row r="355" spans="1:5" x14ac:dyDescent="0.3">
      <c r="A355" s="8" t="s">
        <v>10</v>
      </c>
      <c r="B355" s="16" t="s">
        <v>11</v>
      </c>
      <c r="C355" s="17" t="s">
        <v>948</v>
      </c>
      <c r="D355" s="18" t="s">
        <v>779</v>
      </c>
      <c r="E355" s="17" t="s">
        <v>14</v>
      </c>
    </row>
    <row r="356" spans="1:5" x14ac:dyDescent="0.3">
      <c r="A356" s="19"/>
      <c r="B356" s="20" t="s">
        <v>15</v>
      </c>
      <c r="C356" s="21">
        <v>-0.21387098385175451</v>
      </c>
      <c r="D356" s="21">
        <v>-7.4832834561946227E-2</v>
      </c>
      <c r="E356" s="22"/>
    </row>
    <row r="357" spans="1:5" x14ac:dyDescent="0.3">
      <c r="A357" s="8" t="s">
        <v>16</v>
      </c>
      <c r="B357" s="16" t="s">
        <v>11</v>
      </c>
      <c r="C357" s="17" t="s">
        <v>306</v>
      </c>
      <c r="D357" s="17" t="s">
        <v>813</v>
      </c>
      <c r="E357" s="17" t="s">
        <v>14</v>
      </c>
    </row>
    <row r="358" spans="1:5" x14ac:dyDescent="0.3">
      <c r="A358" s="19"/>
      <c r="B358" s="20" t="s">
        <v>15</v>
      </c>
      <c r="C358" s="21">
        <v>-0.13751069158395424</v>
      </c>
      <c r="D358" s="21">
        <v>-4.5282594729331938E-2</v>
      </c>
      <c r="E358" s="22"/>
    </row>
    <row r="359" spans="1:5" x14ac:dyDescent="0.3">
      <c r="A359" s="8" t="s">
        <v>19</v>
      </c>
      <c r="B359" s="16" t="s">
        <v>11</v>
      </c>
      <c r="C359" s="17" t="s">
        <v>229</v>
      </c>
      <c r="D359" s="17" t="s">
        <v>870</v>
      </c>
      <c r="E359" s="17" t="s">
        <v>14</v>
      </c>
    </row>
    <row r="360" spans="1:5" x14ac:dyDescent="0.3">
      <c r="A360" s="19"/>
      <c r="B360" s="20" t="s">
        <v>15</v>
      </c>
      <c r="C360" s="21">
        <v>1.0104047633367363E-2</v>
      </c>
      <c r="D360" s="21">
        <v>1.4438242263659085E-2</v>
      </c>
      <c r="E360" s="22"/>
    </row>
    <row r="361" spans="1:5" x14ac:dyDescent="0.3">
      <c r="A361" s="8" t="s">
        <v>22</v>
      </c>
      <c r="B361" s="16" t="s">
        <v>11</v>
      </c>
      <c r="C361" s="17" t="s">
        <v>814</v>
      </c>
      <c r="D361" s="17" t="s">
        <v>815</v>
      </c>
      <c r="E361" s="17" t="s">
        <v>14</v>
      </c>
    </row>
    <row r="362" spans="1:5" x14ac:dyDescent="0.3">
      <c r="A362" s="19"/>
      <c r="B362" s="20" t="s">
        <v>15</v>
      </c>
      <c r="C362" s="21">
        <v>0.26482549014012124</v>
      </c>
      <c r="D362" s="21">
        <v>6.0428289262478119E-2</v>
      </c>
      <c r="E362" s="22"/>
    </row>
    <row r="363" spans="1:5" ht="33" customHeight="1" x14ac:dyDescent="0.3">
      <c r="A363" s="87" t="s">
        <v>25</v>
      </c>
      <c r="B363" s="87"/>
      <c r="C363" s="87"/>
      <c r="D363" s="87"/>
      <c r="E363" s="87"/>
    </row>
    <row r="364" spans="1:5" x14ac:dyDescent="0.3">
      <c r="A364" s="5" t="s">
        <v>26</v>
      </c>
    </row>
    <row r="365" spans="1:5" x14ac:dyDescent="0.3">
      <c r="A365" s="5" t="s">
        <v>49</v>
      </c>
    </row>
    <row r="366" spans="1:5" x14ac:dyDescent="0.3">
      <c r="A366" s="5" t="s">
        <v>233</v>
      </c>
    </row>
    <row r="367" spans="1:5" x14ac:dyDescent="0.3">
      <c r="A367" s="5" t="s">
        <v>333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43945</v>
      </c>
      <c r="C372" s="24">
        <v>45772</v>
      </c>
      <c r="D372" s="25">
        <v>3.9851626794476194E-2</v>
      </c>
      <c r="E372" s="32">
        <v>2</v>
      </c>
    </row>
    <row r="373" spans="1:5" x14ac:dyDescent="0.3">
      <c r="A373" s="31" t="s">
        <v>37</v>
      </c>
      <c r="B373" s="24">
        <v>43917</v>
      </c>
      <c r="C373" s="24">
        <v>45744</v>
      </c>
      <c r="D373" s="25">
        <v>4.3436759043749593E-2</v>
      </c>
      <c r="E373" s="32">
        <v>2</v>
      </c>
    </row>
    <row r="374" spans="1:5" x14ac:dyDescent="0.3">
      <c r="A374" s="23" t="s">
        <v>38</v>
      </c>
      <c r="B374" s="24">
        <v>43889</v>
      </c>
      <c r="C374" s="24">
        <v>45716</v>
      </c>
      <c r="D374" s="25">
        <v>7.9288582627827217E-2</v>
      </c>
      <c r="E374" s="32">
        <v>3</v>
      </c>
    </row>
    <row r="375" spans="1:5" x14ac:dyDescent="0.3">
      <c r="A375" s="23" t="s">
        <v>39</v>
      </c>
      <c r="B375" s="24">
        <v>43861</v>
      </c>
      <c r="C375" s="24">
        <v>45688</v>
      </c>
      <c r="D375" s="25">
        <v>8.0998842578522731E-2</v>
      </c>
      <c r="E375" s="32">
        <v>3</v>
      </c>
    </row>
    <row r="376" spans="1:5" x14ac:dyDescent="0.3">
      <c r="A376" s="23" t="s">
        <v>40</v>
      </c>
      <c r="B376" s="24">
        <v>43826</v>
      </c>
      <c r="C376" s="24">
        <v>45653</v>
      </c>
      <c r="D376" s="25">
        <v>8.1105212690537581E-2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914</v>
      </c>
      <c r="D384" s="18" t="s">
        <v>875</v>
      </c>
      <c r="E384" s="17" t="s">
        <v>14</v>
      </c>
    </row>
    <row r="385" spans="1:5" x14ac:dyDescent="0.3">
      <c r="A385" s="19"/>
      <c r="B385" s="20" t="s">
        <v>15</v>
      </c>
      <c r="C385" s="21">
        <v>-0.42669180238455506</v>
      </c>
      <c r="D385" s="21">
        <v>-0.16983136608593452</v>
      </c>
      <c r="E385" s="22"/>
    </row>
    <row r="386" spans="1:5" x14ac:dyDescent="0.3">
      <c r="A386" s="8" t="s">
        <v>16</v>
      </c>
      <c r="B386" s="16" t="s">
        <v>11</v>
      </c>
      <c r="C386" s="17" t="s">
        <v>165</v>
      </c>
      <c r="D386" s="17" t="s">
        <v>166</v>
      </c>
      <c r="E386" s="17" t="s">
        <v>14</v>
      </c>
    </row>
    <row r="387" spans="1:5" x14ac:dyDescent="0.3">
      <c r="A387" s="19"/>
      <c r="B387" s="20" t="s">
        <v>15</v>
      </c>
      <c r="C387" s="21">
        <v>-0.25788074385122972</v>
      </c>
      <c r="D387" s="21">
        <v>-0.1037057625357376</v>
      </c>
      <c r="E387" s="22"/>
    </row>
    <row r="388" spans="1:5" x14ac:dyDescent="0.3">
      <c r="A388" s="8" t="s">
        <v>19</v>
      </c>
      <c r="B388" s="16" t="s">
        <v>11</v>
      </c>
      <c r="C388" s="17" t="s">
        <v>254</v>
      </c>
      <c r="D388" s="17" t="s">
        <v>768</v>
      </c>
      <c r="E388" s="17" t="s">
        <v>14</v>
      </c>
    </row>
    <row r="389" spans="1:5" x14ac:dyDescent="0.3">
      <c r="A389" s="19"/>
      <c r="B389" s="20" t="s">
        <v>15</v>
      </c>
      <c r="C389" s="21">
        <v>1.1843812224121564E-3</v>
      </c>
      <c r="D389" s="21">
        <v>2.1997784932668685E-2</v>
      </c>
      <c r="E389" s="22"/>
    </row>
    <row r="390" spans="1:5" x14ac:dyDescent="0.3">
      <c r="A390" s="8" t="s">
        <v>22</v>
      </c>
      <c r="B390" s="16" t="s">
        <v>11</v>
      </c>
      <c r="C390" s="17" t="s">
        <v>169</v>
      </c>
      <c r="D390" s="17" t="s">
        <v>365</v>
      </c>
      <c r="E390" s="17" t="s">
        <v>14</v>
      </c>
    </row>
    <row r="391" spans="1:5" x14ac:dyDescent="0.3">
      <c r="A391" s="19"/>
      <c r="B391" s="20" t="s">
        <v>15</v>
      </c>
      <c r="C391" s="21">
        <v>0.46172516556291399</v>
      </c>
      <c r="D391" s="21">
        <v>0.14466023392912475</v>
      </c>
      <c r="E391" s="22"/>
    </row>
    <row r="392" spans="1:5" ht="34.200000000000003" customHeight="1" x14ac:dyDescent="0.3">
      <c r="A392" s="87" t="s">
        <v>25</v>
      </c>
      <c r="B392" s="87"/>
      <c r="C392" s="87"/>
      <c r="D392" s="87"/>
      <c r="E392" s="87"/>
    </row>
    <row r="393" spans="1:5" x14ac:dyDescent="0.3">
      <c r="A393" s="5" t="s">
        <v>26</v>
      </c>
    </row>
    <row r="394" spans="1:5" x14ac:dyDescent="0.3">
      <c r="A394" s="5" t="s">
        <v>49</v>
      </c>
    </row>
    <row r="395" spans="1:5" x14ac:dyDescent="0.3">
      <c r="A395" s="5" t="s">
        <v>687</v>
      </c>
    </row>
    <row r="396" spans="1:5" x14ac:dyDescent="0.3">
      <c r="A396" s="5" t="s">
        <v>333</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24">
        <v>43949</v>
      </c>
      <c r="C401" s="24">
        <v>45776</v>
      </c>
      <c r="D401" s="25">
        <v>0.10576188693615467</v>
      </c>
      <c r="E401" s="32">
        <v>3</v>
      </c>
    </row>
    <row r="402" spans="1:5" x14ac:dyDescent="0.3">
      <c r="A402" s="31" t="s">
        <v>37</v>
      </c>
      <c r="B402" s="24">
        <v>43914</v>
      </c>
      <c r="C402" s="24">
        <v>45741</v>
      </c>
      <c r="D402" s="25">
        <v>0.10636113454697305</v>
      </c>
      <c r="E402" s="32">
        <v>3</v>
      </c>
    </row>
    <row r="403" spans="1:5" x14ac:dyDescent="0.3">
      <c r="A403" s="23" t="s">
        <v>38</v>
      </c>
      <c r="B403" s="24">
        <v>43886</v>
      </c>
      <c r="C403" s="24">
        <v>45713</v>
      </c>
      <c r="D403" s="25">
        <v>0.14693328590949992</v>
      </c>
      <c r="E403" s="32">
        <v>4</v>
      </c>
    </row>
    <row r="404" spans="1:5" x14ac:dyDescent="0.3">
      <c r="A404" s="23" t="s">
        <v>39</v>
      </c>
      <c r="B404" s="24">
        <v>43858</v>
      </c>
      <c r="C404" s="24">
        <v>45685</v>
      </c>
      <c r="D404" s="25">
        <v>0.14777829398423548</v>
      </c>
      <c r="E404" s="32">
        <v>4</v>
      </c>
    </row>
    <row r="405" spans="1:5" x14ac:dyDescent="0.3">
      <c r="A405" s="23" t="s">
        <v>40</v>
      </c>
      <c r="B405" s="24">
        <v>43830</v>
      </c>
      <c r="C405" s="24">
        <v>45657</v>
      </c>
      <c r="D405" s="25">
        <v>0.14756528763172247</v>
      </c>
      <c r="E405" s="32">
        <v>4</v>
      </c>
    </row>
    <row r="407" spans="1:5" x14ac:dyDescent="0.3">
      <c r="A407" s="92" t="s">
        <v>835</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915</v>
      </c>
      <c r="D413" s="18" t="s">
        <v>949</v>
      </c>
      <c r="E413" s="17" t="s">
        <v>14</v>
      </c>
    </row>
    <row r="414" spans="1:5" x14ac:dyDescent="0.3">
      <c r="A414" s="19"/>
      <c r="B414" s="20" t="s">
        <v>15</v>
      </c>
      <c r="C414" s="21">
        <v>-0.37822547209446733</v>
      </c>
      <c r="D414" s="21">
        <v>-0.14090911742490164</v>
      </c>
      <c r="E414" s="22"/>
    </row>
    <row r="415" spans="1:5" x14ac:dyDescent="0.3">
      <c r="A415" s="8" t="s">
        <v>16</v>
      </c>
      <c r="B415" s="16" t="s">
        <v>11</v>
      </c>
      <c r="C415" s="17" t="s">
        <v>43</v>
      </c>
      <c r="D415" s="17" t="s">
        <v>44</v>
      </c>
      <c r="E415" s="17" t="s">
        <v>14</v>
      </c>
    </row>
    <row r="416" spans="1:5" x14ac:dyDescent="0.3">
      <c r="A416" s="19"/>
      <c r="B416" s="20" t="s">
        <v>15</v>
      </c>
      <c r="C416" s="21">
        <v>-0.2368179688415134</v>
      </c>
      <c r="D416" s="21">
        <v>-0.10035389916003834</v>
      </c>
      <c r="E416" s="22"/>
    </row>
    <row r="417" spans="1:5" x14ac:dyDescent="0.3">
      <c r="A417" s="8" t="s">
        <v>19</v>
      </c>
      <c r="B417" s="16" t="s">
        <v>11</v>
      </c>
      <c r="C417" s="17" t="s">
        <v>222</v>
      </c>
      <c r="D417" s="17" t="s">
        <v>411</v>
      </c>
      <c r="E417" s="17" t="s">
        <v>14</v>
      </c>
    </row>
    <row r="418" spans="1:5" x14ac:dyDescent="0.3">
      <c r="A418" s="19"/>
      <c r="B418" s="20" t="s">
        <v>15</v>
      </c>
      <c r="C418" s="21">
        <v>-4.8174793222469869E-2</v>
      </c>
      <c r="D418" s="21">
        <v>-9.3389718172208758E-3</v>
      </c>
      <c r="E418" s="22"/>
    </row>
    <row r="419" spans="1:5" x14ac:dyDescent="0.3">
      <c r="A419" s="8" t="s">
        <v>22</v>
      </c>
      <c r="B419" s="16" t="s">
        <v>11</v>
      </c>
      <c r="C419" s="17" t="s">
        <v>47</v>
      </c>
      <c r="D419" s="17" t="s">
        <v>386</v>
      </c>
      <c r="E419" s="17" t="s">
        <v>14</v>
      </c>
    </row>
    <row r="420" spans="1:5" x14ac:dyDescent="0.3">
      <c r="A420" s="19"/>
      <c r="B420" s="20" t="s">
        <v>15</v>
      </c>
      <c r="C420" s="21">
        <v>0.24686012108449584</v>
      </c>
      <c r="D420" s="21">
        <v>7.8413893966054804E-2</v>
      </c>
      <c r="E420" s="22"/>
    </row>
    <row r="421" spans="1:5" ht="34.799999999999997" customHeight="1" x14ac:dyDescent="0.3">
      <c r="A421" s="87" t="s">
        <v>25</v>
      </c>
      <c r="B421" s="87"/>
      <c r="C421" s="87"/>
      <c r="D421" s="87"/>
      <c r="E421" s="87"/>
    </row>
    <row r="422" spans="1:5" x14ac:dyDescent="0.3">
      <c r="A422" s="5" t="s">
        <v>26</v>
      </c>
    </row>
    <row r="423" spans="1:5" x14ac:dyDescent="0.3">
      <c r="A423" s="5" t="s">
        <v>49</v>
      </c>
    </row>
    <row r="424" spans="1:5" x14ac:dyDescent="0.3">
      <c r="A424" s="5" t="s">
        <v>225</v>
      </c>
    </row>
    <row r="425" spans="1:5" x14ac:dyDescent="0.3">
      <c r="A425" s="5" t="s">
        <v>333</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43942</v>
      </c>
      <c r="C430" s="24">
        <v>45772</v>
      </c>
      <c r="D430" s="25">
        <v>6.7770169650012951E-2</v>
      </c>
      <c r="E430" s="32">
        <v>3</v>
      </c>
    </row>
    <row r="431" spans="1:5" x14ac:dyDescent="0.3">
      <c r="A431" s="31" t="s">
        <v>37</v>
      </c>
      <c r="B431" s="24">
        <v>43914</v>
      </c>
      <c r="C431" s="24">
        <v>45744</v>
      </c>
      <c r="D431" s="25">
        <v>6.9027545015088232E-2</v>
      </c>
      <c r="E431" s="32">
        <v>3</v>
      </c>
    </row>
    <row r="432" spans="1:5" x14ac:dyDescent="0.3">
      <c r="A432" s="23" t="s">
        <v>38</v>
      </c>
      <c r="B432" s="24">
        <v>43886</v>
      </c>
      <c r="C432" s="24">
        <v>45716</v>
      </c>
      <c r="D432" s="25">
        <v>0.10964226169824166</v>
      </c>
      <c r="E432" s="32">
        <v>3</v>
      </c>
    </row>
    <row r="433" spans="1:5" x14ac:dyDescent="0.3">
      <c r="A433" s="23" t="s">
        <v>39</v>
      </c>
      <c r="B433" s="24">
        <v>43858</v>
      </c>
      <c r="C433" s="24">
        <v>45688</v>
      </c>
      <c r="D433" s="25">
        <v>0.11004453122956424</v>
      </c>
      <c r="E433" s="32">
        <v>3</v>
      </c>
    </row>
    <row r="434" spans="1:5" x14ac:dyDescent="0.3">
      <c r="A434" s="23" t="s">
        <v>40</v>
      </c>
      <c r="B434" s="24">
        <v>43830</v>
      </c>
      <c r="C434" s="24">
        <v>45657</v>
      </c>
      <c r="D434" s="25">
        <v>0.10985281108823346</v>
      </c>
      <c r="E434" s="32">
        <v>3</v>
      </c>
    </row>
    <row r="436" spans="1:5" x14ac:dyDescent="0.3">
      <c r="A436" s="92" t="s">
        <v>180</v>
      </c>
      <c r="B436" s="93"/>
      <c r="C436" s="93"/>
      <c r="D436" s="93"/>
      <c r="E436" s="93"/>
    </row>
    <row r="437" spans="1:5"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950</v>
      </c>
      <c r="D442" s="18" t="s">
        <v>951</v>
      </c>
      <c r="E442" s="17" t="s">
        <v>14</v>
      </c>
    </row>
    <row r="443" spans="1:5" x14ac:dyDescent="0.3">
      <c r="A443" s="19"/>
      <c r="B443" s="20" t="s">
        <v>15</v>
      </c>
      <c r="C443" s="21">
        <v>-0.40819547242925391</v>
      </c>
      <c r="D443" s="21">
        <v>-0.1621243959358305</v>
      </c>
      <c r="E443" s="22"/>
    </row>
    <row r="444" spans="1:5" x14ac:dyDescent="0.3">
      <c r="A444" s="8" t="s">
        <v>16</v>
      </c>
      <c r="B444" s="16" t="s">
        <v>11</v>
      </c>
      <c r="C444" s="17" t="s">
        <v>80</v>
      </c>
      <c r="D444" s="17" t="s">
        <v>67</v>
      </c>
      <c r="E444" s="17" t="s">
        <v>14</v>
      </c>
    </row>
    <row r="445" spans="1:5" x14ac:dyDescent="0.3">
      <c r="A445" s="19"/>
      <c r="B445" s="20" t="s">
        <v>15</v>
      </c>
      <c r="C445" s="21">
        <v>-0.245335006663705</v>
      </c>
      <c r="D445" s="21">
        <v>-9.3654023087861415E-2</v>
      </c>
      <c r="E445" s="22"/>
    </row>
    <row r="446" spans="1:5" x14ac:dyDescent="0.3">
      <c r="A446" s="8" t="s">
        <v>19</v>
      </c>
      <c r="B446" s="16" t="s">
        <v>11</v>
      </c>
      <c r="C446" s="17" t="s">
        <v>134</v>
      </c>
      <c r="D446" s="17" t="s">
        <v>717</v>
      </c>
      <c r="E446" s="17" t="s">
        <v>14</v>
      </c>
    </row>
    <row r="447" spans="1:5" x14ac:dyDescent="0.3">
      <c r="A447" s="19"/>
      <c r="B447" s="20" t="s">
        <v>15</v>
      </c>
      <c r="C447" s="21">
        <v>2.1775534536203622E-3</v>
      </c>
      <c r="D447" s="21">
        <v>2.5347264143543935E-2</v>
      </c>
      <c r="E447" s="22"/>
    </row>
    <row r="448" spans="1:5" x14ac:dyDescent="0.3">
      <c r="A448" s="8" t="s">
        <v>22</v>
      </c>
      <c r="B448" s="16" t="s">
        <v>11</v>
      </c>
      <c r="C448" s="17" t="s">
        <v>176</v>
      </c>
      <c r="D448" s="17" t="s">
        <v>111</v>
      </c>
      <c r="E448" s="17" t="s">
        <v>14</v>
      </c>
    </row>
    <row r="449" spans="1:5" x14ac:dyDescent="0.3">
      <c r="A449" s="19"/>
      <c r="B449" s="20" t="s">
        <v>15</v>
      </c>
      <c r="C449" s="21">
        <v>0.44704777872965362</v>
      </c>
      <c r="D449" s="21">
        <v>0.14538954911026725</v>
      </c>
      <c r="E449" s="22"/>
    </row>
    <row r="450" spans="1:5" ht="34.200000000000003" customHeight="1" x14ac:dyDescent="0.3">
      <c r="A450" s="87" t="s">
        <v>25</v>
      </c>
      <c r="B450" s="87"/>
      <c r="C450" s="87"/>
      <c r="D450" s="87"/>
      <c r="E450" s="87"/>
    </row>
    <row r="451" spans="1:5" x14ac:dyDescent="0.3">
      <c r="A451" s="5" t="s">
        <v>26</v>
      </c>
    </row>
    <row r="452" spans="1:5" x14ac:dyDescent="0.3">
      <c r="A452" s="5" t="s">
        <v>49</v>
      </c>
    </row>
    <row r="453" spans="1:5" x14ac:dyDescent="0.3">
      <c r="A453" s="5" t="s">
        <v>725</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43949</v>
      </c>
      <c r="C459" s="24">
        <v>45776</v>
      </c>
      <c r="D459" s="25">
        <v>0.10154602459487985</v>
      </c>
      <c r="E459" s="32">
        <v>3</v>
      </c>
    </row>
    <row r="460" spans="1:5" x14ac:dyDescent="0.3">
      <c r="A460" s="31" t="s">
        <v>37</v>
      </c>
      <c r="B460" s="24">
        <v>43914</v>
      </c>
      <c r="C460" s="24">
        <v>45741</v>
      </c>
      <c r="D460" s="25">
        <v>0.10209409372887007</v>
      </c>
      <c r="E460" s="32">
        <v>3</v>
      </c>
    </row>
    <row r="461" spans="1:5" x14ac:dyDescent="0.3">
      <c r="A461" s="23" t="s">
        <v>38</v>
      </c>
      <c r="B461" s="24">
        <v>43886</v>
      </c>
      <c r="C461" s="24">
        <v>45713</v>
      </c>
      <c r="D461" s="25">
        <v>0.13979472982141986</v>
      </c>
      <c r="E461" s="32">
        <v>4</v>
      </c>
    </row>
    <row r="462" spans="1:5" x14ac:dyDescent="0.3">
      <c r="A462" s="23" t="s">
        <v>39</v>
      </c>
      <c r="B462" s="24">
        <v>43858</v>
      </c>
      <c r="C462" s="24">
        <v>45685</v>
      </c>
      <c r="D462" s="25">
        <v>0.14061820393167446</v>
      </c>
      <c r="E462" s="32">
        <v>4</v>
      </c>
    </row>
    <row r="463" spans="1:5" x14ac:dyDescent="0.3">
      <c r="A463" s="23" t="s">
        <v>40</v>
      </c>
      <c r="B463" s="24">
        <v>43830</v>
      </c>
      <c r="C463" s="24">
        <v>45657</v>
      </c>
      <c r="D463" s="25">
        <v>0.14041194339995974</v>
      </c>
      <c r="E463" s="32">
        <v>4</v>
      </c>
    </row>
    <row r="465" spans="1:5" x14ac:dyDescent="0.3">
      <c r="A465" s="92" t="s">
        <v>189</v>
      </c>
      <c r="B465" s="93"/>
      <c r="C465" s="93"/>
      <c r="D465" s="93"/>
      <c r="E465" s="93"/>
    </row>
    <row r="466" spans="1:5"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130</v>
      </c>
      <c r="C469" s="10"/>
      <c r="D469" s="11"/>
      <c r="E469" s="11"/>
    </row>
    <row r="470" spans="1:5" x14ac:dyDescent="0.3">
      <c r="A470" s="12"/>
      <c r="B470" s="13" t="s">
        <v>9</v>
      </c>
      <c r="C470" s="14"/>
      <c r="D470" s="15"/>
      <c r="E470" s="15"/>
    </row>
    <row r="471" spans="1:5" x14ac:dyDescent="0.3">
      <c r="A471" s="8" t="s">
        <v>10</v>
      </c>
      <c r="B471" s="16" t="s">
        <v>11</v>
      </c>
      <c r="C471" s="17" t="s">
        <v>952</v>
      </c>
      <c r="D471" s="18" t="s">
        <v>183</v>
      </c>
      <c r="E471" s="17" t="s">
        <v>14</v>
      </c>
    </row>
    <row r="472" spans="1:5" x14ac:dyDescent="0.3">
      <c r="A472" s="19"/>
      <c r="B472" s="20" t="s">
        <v>15</v>
      </c>
      <c r="C472" s="21">
        <v>-0.26043779257233335</v>
      </c>
      <c r="D472" s="21">
        <v>-0.12340681636825479</v>
      </c>
      <c r="E472" s="22"/>
    </row>
    <row r="473" spans="1:5" x14ac:dyDescent="0.3">
      <c r="A473" s="8" t="s">
        <v>16</v>
      </c>
      <c r="B473" s="16" t="s">
        <v>11</v>
      </c>
      <c r="C473" s="17" t="s">
        <v>145</v>
      </c>
      <c r="D473" s="17" t="s">
        <v>183</v>
      </c>
      <c r="E473" s="17" t="s">
        <v>14</v>
      </c>
    </row>
    <row r="474" spans="1:5" x14ac:dyDescent="0.3">
      <c r="A474" s="19"/>
      <c r="B474" s="20" t="s">
        <v>15</v>
      </c>
      <c r="C474" s="21">
        <v>-0.18910846568725681</v>
      </c>
      <c r="D474" s="21">
        <v>-0.12340681636825479</v>
      </c>
      <c r="E474" s="22"/>
    </row>
    <row r="475" spans="1:5" x14ac:dyDescent="0.3">
      <c r="A475" s="8" t="s">
        <v>19</v>
      </c>
      <c r="B475" s="16" t="s">
        <v>11</v>
      </c>
      <c r="C475" s="17" t="s">
        <v>373</v>
      </c>
      <c r="D475" s="17" t="s">
        <v>437</v>
      </c>
      <c r="E475" s="17" t="s">
        <v>14</v>
      </c>
    </row>
    <row r="476" spans="1:5" x14ac:dyDescent="0.3">
      <c r="A476" s="19"/>
      <c r="B476" s="20" t="s">
        <v>15</v>
      </c>
      <c r="C476" s="21">
        <v>-6.8077508674930676E-2</v>
      </c>
      <c r="D476" s="21">
        <v>-1.2750586257829655E-2</v>
      </c>
      <c r="E476" s="22"/>
    </row>
    <row r="477" spans="1:5" x14ac:dyDescent="0.3">
      <c r="A477" s="8" t="s">
        <v>22</v>
      </c>
      <c r="B477" s="16" t="s">
        <v>11</v>
      </c>
      <c r="C477" s="17" t="s">
        <v>186</v>
      </c>
      <c r="D477" s="17" t="s">
        <v>187</v>
      </c>
      <c r="E477" s="17" t="s">
        <v>14</v>
      </c>
    </row>
    <row r="478" spans="1:5" x14ac:dyDescent="0.3">
      <c r="A478" s="19"/>
      <c r="B478" s="20" t="s">
        <v>15</v>
      </c>
      <c r="C478" s="21">
        <v>0.13534558449906609</v>
      </c>
      <c r="D478" s="21">
        <v>7.8925779700995236E-2</v>
      </c>
      <c r="E478" s="22"/>
    </row>
    <row r="479" spans="1:5" ht="34.200000000000003" customHeight="1" x14ac:dyDescent="0.3">
      <c r="A479" s="87" t="s">
        <v>25</v>
      </c>
      <c r="B479" s="87"/>
      <c r="C479" s="87"/>
      <c r="D479" s="87"/>
      <c r="E479" s="87"/>
    </row>
    <row r="480" spans="1:5" x14ac:dyDescent="0.3">
      <c r="A480" s="5" t="s">
        <v>26</v>
      </c>
    </row>
    <row r="481" spans="1:5" x14ac:dyDescent="0.3">
      <c r="A481" s="5" t="s">
        <v>138</v>
      </c>
    </row>
    <row r="482" spans="1:5" x14ac:dyDescent="0.3">
      <c r="A482" s="5" t="s">
        <v>837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43956</v>
      </c>
      <c r="C488" s="24">
        <v>45776</v>
      </c>
      <c r="D488" s="25">
        <v>4.5750915306692994E-2</v>
      </c>
      <c r="E488" s="32">
        <v>2</v>
      </c>
    </row>
    <row r="489" spans="1:5" x14ac:dyDescent="0.3">
      <c r="A489" s="31" t="s">
        <v>37</v>
      </c>
      <c r="B489" s="24">
        <v>43914</v>
      </c>
      <c r="C489" s="24">
        <v>45734</v>
      </c>
      <c r="D489" s="25">
        <v>4.7423028135128352E-2</v>
      </c>
      <c r="E489" s="32">
        <v>2</v>
      </c>
    </row>
    <row r="490" spans="1:5" x14ac:dyDescent="0.3">
      <c r="A490" s="23" t="s">
        <v>38</v>
      </c>
      <c r="B490" s="24">
        <v>43872</v>
      </c>
      <c r="C490" s="24">
        <v>45706</v>
      </c>
      <c r="D490" s="25">
        <v>7.8127119992930219E-2</v>
      </c>
      <c r="E490" s="32">
        <v>3</v>
      </c>
    </row>
    <row r="491" spans="1:5" x14ac:dyDescent="0.3">
      <c r="A491" s="23" t="s">
        <v>39</v>
      </c>
      <c r="B491" s="24">
        <v>43844</v>
      </c>
      <c r="C491" s="24">
        <v>45678</v>
      </c>
      <c r="D491" s="25">
        <v>7.8110933287626708E-2</v>
      </c>
      <c r="E491" s="32">
        <v>3</v>
      </c>
    </row>
    <row r="492" spans="1:5" x14ac:dyDescent="0.3">
      <c r="A492" s="23" t="s">
        <v>40</v>
      </c>
      <c r="B492" s="24">
        <v>43816</v>
      </c>
      <c r="C492" s="24">
        <v>45650</v>
      </c>
      <c r="D492" s="25">
        <v>7.8097903126641832E-2</v>
      </c>
      <c r="E492" s="32">
        <v>3</v>
      </c>
    </row>
    <row r="494" spans="1:5" x14ac:dyDescent="0.3">
      <c r="A494" s="92" t="s">
        <v>200</v>
      </c>
      <c r="B494" s="93"/>
      <c r="C494" s="93"/>
      <c r="D494" s="93"/>
      <c r="E494" s="93"/>
    </row>
    <row r="495" spans="1:5" x14ac:dyDescent="0.3">
      <c r="A495" s="1" t="s">
        <v>74</v>
      </c>
      <c r="B495" s="2"/>
      <c r="C495" s="94" t="s">
        <v>3</v>
      </c>
      <c r="D495" s="94" t="s">
        <v>75</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76</v>
      </c>
      <c r="C498" s="10"/>
      <c r="D498" s="11"/>
      <c r="E498" s="11"/>
    </row>
    <row r="499" spans="1:5" x14ac:dyDescent="0.3">
      <c r="A499" s="12"/>
      <c r="B499" s="13" t="s">
        <v>9</v>
      </c>
      <c r="C499" s="14"/>
      <c r="D499" s="15"/>
      <c r="E499" s="15"/>
    </row>
    <row r="500" spans="1:5" x14ac:dyDescent="0.3">
      <c r="A500" s="8" t="s">
        <v>10</v>
      </c>
      <c r="B500" s="16" t="s">
        <v>11</v>
      </c>
      <c r="C500" s="17" t="s">
        <v>953</v>
      </c>
      <c r="D500" s="18" t="s">
        <v>648</v>
      </c>
      <c r="E500" s="17" t="s">
        <v>14</v>
      </c>
    </row>
    <row r="501" spans="1:5" x14ac:dyDescent="0.3">
      <c r="A501" s="19"/>
      <c r="B501" s="20" t="s">
        <v>15</v>
      </c>
      <c r="C501" s="21">
        <v>-0.2937699521578081</v>
      </c>
      <c r="D501" s="21">
        <v>-7.4893421397430049E-2</v>
      </c>
      <c r="E501" s="22"/>
    </row>
    <row r="502" spans="1:5" x14ac:dyDescent="0.3">
      <c r="A502" s="8" t="s">
        <v>16</v>
      </c>
      <c r="B502" s="16" t="s">
        <v>11</v>
      </c>
      <c r="C502" s="17" t="s">
        <v>192</v>
      </c>
      <c r="D502" s="17" t="s">
        <v>193</v>
      </c>
      <c r="E502" s="17" t="s">
        <v>14</v>
      </c>
    </row>
    <row r="503" spans="1:5" x14ac:dyDescent="0.3">
      <c r="A503" s="19"/>
      <c r="B503" s="20" t="s">
        <v>15</v>
      </c>
      <c r="C503" s="21">
        <v>-0.2302506228329777</v>
      </c>
      <c r="D503" s="21">
        <v>-4.5361930729109767E-2</v>
      </c>
      <c r="E503" s="22"/>
    </row>
    <row r="504" spans="1:5" x14ac:dyDescent="0.3">
      <c r="A504" s="8" t="s">
        <v>19</v>
      </c>
      <c r="B504" s="16" t="s">
        <v>11</v>
      </c>
      <c r="C504" s="17" t="s">
        <v>416</v>
      </c>
      <c r="D504" s="17" t="s">
        <v>20</v>
      </c>
      <c r="E504" s="17" t="s">
        <v>14</v>
      </c>
    </row>
    <row r="505" spans="1:5" x14ac:dyDescent="0.3">
      <c r="A505" s="19"/>
      <c r="B505" s="20" t="s">
        <v>15</v>
      </c>
      <c r="C505" s="21">
        <v>-6.7121364722817045E-2</v>
      </c>
      <c r="D505" s="21">
        <v>-9.2505078877764824E-3</v>
      </c>
      <c r="E505" s="22"/>
    </row>
    <row r="506" spans="1:5" x14ac:dyDescent="0.3">
      <c r="A506" s="8" t="s">
        <v>22</v>
      </c>
      <c r="B506" s="16" t="s">
        <v>11</v>
      </c>
      <c r="C506" s="17" t="s">
        <v>196</v>
      </c>
      <c r="D506" s="17" t="s">
        <v>534</v>
      </c>
      <c r="E506" s="17" t="s">
        <v>14</v>
      </c>
    </row>
    <row r="507" spans="1:5" x14ac:dyDescent="0.3">
      <c r="A507" s="19"/>
      <c r="B507" s="20" t="s">
        <v>15</v>
      </c>
      <c r="C507" s="21">
        <v>0.13851284703993083</v>
      </c>
      <c r="D507" s="21">
        <v>2.9969890123841214E-2</v>
      </c>
      <c r="E507" s="22"/>
    </row>
    <row r="508" spans="1:5" ht="34.799999999999997" customHeight="1" x14ac:dyDescent="0.3">
      <c r="A508" s="87" t="s">
        <v>25</v>
      </c>
      <c r="B508" s="87"/>
      <c r="C508" s="87"/>
      <c r="D508" s="87"/>
      <c r="E508" s="87"/>
    </row>
    <row r="509" spans="1:5" x14ac:dyDescent="0.3">
      <c r="A509" s="5" t="s">
        <v>26</v>
      </c>
    </row>
    <row r="510" spans="1:5" x14ac:dyDescent="0.3">
      <c r="A510" s="5" t="s">
        <v>198</v>
      </c>
    </row>
    <row r="511" spans="1:5" x14ac:dyDescent="0.3">
      <c r="A511" s="5" t="s">
        <v>954</v>
      </c>
    </row>
    <row r="512" spans="1:5" x14ac:dyDescent="0.3">
      <c r="A512" s="5" t="s">
        <v>891</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43949</v>
      </c>
      <c r="C517" s="24">
        <v>45769</v>
      </c>
      <c r="D517" s="25">
        <v>5.2516761798964286E-2</v>
      </c>
      <c r="E517" s="32">
        <v>3</v>
      </c>
    </row>
    <row r="518" spans="1:5" x14ac:dyDescent="0.3">
      <c r="A518" s="31" t="s">
        <v>37</v>
      </c>
      <c r="B518" s="24">
        <v>43921</v>
      </c>
      <c r="C518" s="24">
        <v>45741</v>
      </c>
      <c r="D518" s="25">
        <v>5.4814809034920864E-2</v>
      </c>
      <c r="E518" s="32">
        <v>3</v>
      </c>
    </row>
    <row r="519" spans="1:5" x14ac:dyDescent="0.3">
      <c r="A519" s="23" t="s">
        <v>38</v>
      </c>
      <c r="B519" s="24">
        <v>43879</v>
      </c>
      <c r="C519" s="24">
        <v>45713</v>
      </c>
      <c r="D519" s="25">
        <v>0.10227587610244965</v>
      </c>
      <c r="E519" s="32">
        <v>3</v>
      </c>
    </row>
    <row r="520" spans="1:5" x14ac:dyDescent="0.3">
      <c r="A520" s="23" t="s">
        <v>39</v>
      </c>
      <c r="B520" s="24">
        <v>43851</v>
      </c>
      <c r="C520" s="24">
        <v>45685</v>
      </c>
      <c r="D520" s="25">
        <v>0.1023545936728421</v>
      </c>
      <c r="E520" s="32">
        <v>3</v>
      </c>
    </row>
    <row r="521" spans="1:5" x14ac:dyDescent="0.3">
      <c r="A521" s="23" t="s">
        <v>40</v>
      </c>
      <c r="B521" s="24">
        <v>43823</v>
      </c>
      <c r="C521" s="24">
        <v>45657</v>
      </c>
      <c r="D521" s="25">
        <v>0.10235381900035065</v>
      </c>
      <c r="E521" s="32">
        <v>3</v>
      </c>
    </row>
    <row r="523" spans="1:5" x14ac:dyDescent="0.3">
      <c r="A523" s="92" t="s">
        <v>210</v>
      </c>
      <c r="B523" s="93"/>
      <c r="C523" s="93"/>
      <c r="D523" s="93"/>
      <c r="E523" s="93"/>
    </row>
    <row r="524" spans="1:5" x14ac:dyDescent="0.3">
      <c r="A524" s="1" t="s">
        <v>128</v>
      </c>
      <c r="B524" s="2"/>
      <c r="C524" s="94" t="s">
        <v>3</v>
      </c>
      <c r="D524" s="94" t="s">
        <v>129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130</v>
      </c>
      <c r="C527" s="10"/>
      <c r="D527" s="11"/>
      <c r="E527" s="11"/>
    </row>
    <row r="528" spans="1:5" x14ac:dyDescent="0.3">
      <c r="A528" s="12"/>
      <c r="B528" s="13" t="s">
        <v>9</v>
      </c>
      <c r="C528" s="14"/>
      <c r="D528" s="15"/>
      <c r="E528" s="15"/>
    </row>
    <row r="529" spans="1:5" x14ac:dyDescent="0.3">
      <c r="A529" s="8" t="s">
        <v>10</v>
      </c>
      <c r="B529" s="16" t="s">
        <v>11</v>
      </c>
      <c r="C529" s="17" t="s">
        <v>955</v>
      </c>
      <c r="D529" s="18" t="s">
        <v>833</v>
      </c>
      <c r="E529" s="17" t="s">
        <v>14</v>
      </c>
    </row>
    <row r="530" spans="1:5" x14ac:dyDescent="0.3">
      <c r="A530" s="19"/>
      <c r="B530" s="20" t="s">
        <v>15</v>
      </c>
      <c r="C530" s="21">
        <v>-0.29905834496072792</v>
      </c>
      <c r="D530" s="21">
        <v>-0.12681221211001437</v>
      </c>
      <c r="E530" s="22"/>
    </row>
    <row r="531" spans="1:5" x14ac:dyDescent="0.3">
      <c r="A531" s="8" t="s">
        <v>16</v>
      </c>
      <c r="B531" s="16" t="s">
        <v>11</v>
      </c>
      <c r="C531" s="17" t="s">
        <v>203</v>
      </c>
      <c r="D531" s="17" t="s">
        <v>204</v>
      </c>
      <c r="E531" s="17" t="s">
        <v>14</v>
      </c>
    </row>
    <row r="532" spans="1:5" x14ac:dyDescent="0.3">
      <c r="A532" s="19"/>
      <c r="B532" s="20" t="s">
        <v>15</v>
      </c>
      <c r="C532" s="21">
        <v>-0.20013817001491374</v>
      </c>
      <c r="D532" s="21">
        <v>-0.11919569528335516</v>
      </c>
      <c r="E532" s="22"/>
    </row>
    <row r="533" spans="1:5" x14ac:dyDescent="0.3">
      <c r="A533" s="8" t="s">
        <v>19</v>
      </c>
      <c r="B533" s="16" t="s">
        <v>11</v>
      </c>
      <c r="C533" s="17" t="s">
        <v>437</v>
      </c>
      <c r="D533" s="17" t="s">
        <v>121</v>
      </c>
      <c r="E533" s="17" t="s">
        <v>14</v>
      </c>
    </row>
    <row r="534" spans="1:5" x14ac:dyDescent="0.3">
      <c r="A534" s="19"/>
      <c r="B534" s="20" t="s">
        <v>15</v>
      </c>
      <c r="C534" s="21">
        <v>-2.4586816070235384E-2</v>
      </c>
      <c r="D534" s="21">
        <v>6.5468491979217003E-3</v>
      </c>
      <c r="E534" s="22"/>
    </row>
    <row r="535" spans="1:5" x14ac:dyDescent="0.3">
      <c r="A535" s="8" t="s">
        <v>22</v>
      </c>
      <c r="B535" s="16" t="s">
        <v>11</v>
      </c>
      <c r="C535" s="17" t="s">
        <v>207</v>
      </c>
      <c r="D535" s="17" t="s">
        <v>208</v>
      </c>
      <c r="E535" s="17" t="s">
        <v>14</v>
      </c>
    </row>
    <row r="536" spans="1:5" x14ac:dyDescent="0.3">
      <c r="A536" s="19"/>
      <c r="B536" s="20" t="s">
        <v>15</v>
      </c>
      <c r="C536" s="21">
        <v>0.20995207085178436</v>
      </c>
      <c r="D536" s="21">
        <v>0.11067518871954518</v>
      </c>
      <c r="E536" s="22"/>
    </row>
    <row r="537" spans="1:5" ht="34.799999999999997" customHeight="1" x14ac:dyDescent="0.3">
      <c r="A537" s="87" t="s">
        <v>25</v>
      </c>
      <c r="B537" s="87"/>
      <c r="C537" s="87"/>
      <c r="D537" s="87"/>
      <c r="E537" s="87"/>
    </row>
    <row r="538" spans="1:5" x14ac:dyDescent="0.3">
      <c r="A538" s="5" t="s">
        <v>26</v>
      </c>
    </row>
    <row r="539" spans="1:5" x14ac:dyDescent="0.3">
      <c r="A539" s="5" t="s">
        <v>138</v>
      </c>
    </row>
    <row r="540" spans="1:5" x14ac:dyDescent="0.3">
      <c r="A540" s="5" t="s">
        <v>188</v>
      </c>
    </row>
    <row r="541" spans="1:5" x14ac:dyDescent="0.3">
      <c r="A541" s="5" t="s">
        <v>140</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43949</v>
      </c>
      <c r="C546" s="24">
        <v>45776</v>
      </c>
      <c r="D546" s="25">
        <v>4.7635968890442422E-2</v>
      </c>
      <c r="E546" s="32">
        <v>2</v>
      </c>
    </row>
    <row r="547" spans="1:5" x14ac:dyDescent="0.3">
      <c r="A547" s="31" t="s">
        <v>37</v>
      </c>
      <c r="B547" s="24">
        <v>43914</v>
      </c>
      <c r="C547" s="24">
        <v>45741</v>
      </c>
      <c r="D547" s="25">
        <v>5.080463533149026E-2</v>
      </c>
      <c r="E547" s="32">
        <v>3</v>
      </c>
    </row>
    <row r="548" spans="1:5" x14ac:dyDescent="0.3">
      <c r="A548" s="23" t="s">
        <v>38</v>
      </c>
      <c r="B548" s="24">
        <v>43886</v>
      </c>
      <c r="C548" s="24">
        <v>45713</v>
      </c>
      <c r="D548" s="25">
        <v>9.7465619215058433E-2</v>
      </c>
      <c r="E548" s="32">
        <v>3</v>
      </c>
    </row>
    <row r="549" spans="1:5" x14ac:dyDescent="0.3">
      <c r="A549" s="23" t="s">
        <v>39</v>
      </c>
      <c r="B549" s="24">
        <v>43858</v>
      </c>
      <c r="C549" s="24">
        <v>45685</v>
      </c>
      <c r="D549" s="25">
        <v>9.7767988761896518E-2</v>
      </c>
      <c r="E549" s="32">
        <v>3</v>
      </c>
    </row>
    <row r="550" spans="1:5" x14ac:dyDescent="0.3">
      <c r="A550" s="23" t="s">
        <v>40</v>
      </c>
      <c r="B550" s="24">
        <v>43830</v>
      </c>
      <c r="C550" s="24">
        <v>45657</v>
      </c>
      <c r="D550" s="25">
        <v>9.7767568222410312E-2</v>
      </c>
      <c r="E550" s="32">
        <v>3</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836</v>
      </c>
      <c r="D558" s="18" t="s">
        <v>840</v>
      </c>
      <c r="E558" s="17" t="s">
        <v>14</v>
      </c>
    </row>
    <row r="559" spans="1:5" x14ac:dyDescent="0.3">
      <c r="A559" s="19"/>
      <c r="B559" s="20" t="s">
        <v>15</v>
      </c>
      <c r="C559" s="21">
        <v>-0.43197903953549066</v>
      </c>
      <c r="D559" s="21">
        <v>-0.1806553550012211</v>
      </c>
      <c r="E559" s="22"/>
    </row>
    <row r="560" spans="1:5" x14ac:dyDescent="0.3">
      <c r="A560" s="8" t="s">
        <v>16</v>
      </c>
      <c r="B560" s="16" t="s">
        <v>11</v>
      </c>
      <c r="C560" s="17" t="s">
        <v>841</v>
      </c>
      <c r="D560" s="17" t="s">
        <v>842</v>
      </c>
      <c r="E560" s="17" t="s">
        <v>14</v>
      </c>
    </row>
    <row r="561" spans="1:5" x14ac:dyDescent="0.3">
      <c r="A561" s="19"/>
      <c r="B561" s="20" t="s">
        <v>15</v>
      </c>
      <c r="C561" s="21">
        <v>-0.19208130964631087</v>
      </c>
      <c r="D561" s="21">
        <v>-4.9454902239860599E-2</v>
      </c>
      <c r="E561" s="22"/>
    </row>
    <row r="562" spans="1:5" x14ac:dyDescent="0.3">
      <c r="A562" s="8" t="s">
        <v>19</v>
      </c>
      <c r="B562" s="16" t="s">
        <v>11</v>
      </c>
      <c r="C562" s="17" t="s">
        <v>611</v>
      </c>
      <c r="D562" s="17" t="s">
        <v>285</v>
      </c>
      <c r="E562" s="17" t="s">
        <v>14</v>
      </c>
    </row>
    <row r="563" spans="1:5" x14ac:dyDescent="0.3">
      <c r="A563" s="19"/>
      <c r="B563" s="20" t="s">
        <v>15</v>
      </c>
      <c r="C563" s="21">
        <v>-7.2803785121176023E-3</v>
      </c>
      <c r="D563" s="21">
        <v>4.205528796975222E-2</v>
      </c>
      <c r="E563" s="22"/>
    </row>
    <row r="564" spans="1:5" x14ac:dyDescent="0.3">
      <c r="A564" s="8" t="s">
        <v>22</v>
      </c>
      <c r="B564" s="16" t="s">
        <v>11</v>
      </c>
      <c r="C564" s="17" t="s">
        <v>843</v>
      </c>
      <c r="D564" s="17" t="s">
        <v>844</v>
      </c>
      <c r="E564" s="17" t="s">
        <v>14</v>
      </c>
    </row>
    <row r="565" spans="1:5" x14ac:dyDescent="0.3">
      <c r="A565" s="19"/>
      <c r="B565" s="20" t="s">
        <v>15</v>
      </c>
      <c r="C565" s="21">
        <v>0.30689757866249279</v>
      </c>
      <c r="D565" s="21">
        <v>0.12722799906601456</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763</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24">
        <v>44314</v>
      </c>
      <c r="C575" s="24">
        <v>45777</v>
      </c>
      <c r="D575" s="25">
        <v>0.1088432542492285</v>
      </c>
      <c r="E575" s="32">
        <v>3</v>
      </c>
    </row>
    <row r="576" spans="1:5" x14ac:dyDescent="0.3">
      <c r="A576" s="31" t="s">
        <v>37</v>
      </c>
      <c r="B576" s="24">
        <v>44279</v>
      </c>
      <c r="C576" s="24">
        <v>45742</v>
      </c>
      <c r="D576" s="25">
        <v>0.10778494921275046</v>
      </c>
      <c r="E576" s="32">
        <v>3</v>
      </c>
    </row>
    <row r="577" spans="1:5" x14ac:dyDescent="0.3">
      <c r="A577" s="23" t="s">
        <v>38</v>
      </c>
      <c r="B577" s="24">
        <v>44251</v>
      </c>
      <c r="C577" s="24">
        <v>45714</v>
      </c>
      <c r="D577" s="25">
        <v>0.10827276149137974</v>
      </c>
      <c r="E577" s="32">
        <v>3</v>
      </c>
    </row>
    <row r="578" spans="1:5" x14ac:dyDescent="0.3">
      <c r="A578" s="23" t="s">
        <v>39</v>
      </c>
      <c r="B578" s="24">
        <v>44223</v>
      </c>
      <c r="C578" s="24">
        <v>45686</v>
      </c>
      <c r="D578" s="25">
        <v>0.10906441690019089</v>
      </c>
      <c r="E578" s="32">
        <v>3</v>
      </c>
    </row>
    <row r="579" spans="1:5" x14ac:dyDescent="0.3">
      <c r="A579" s="23" t="s">
        <v>40</v>
      </c>
      <c r="B579" s="24">
        <v>44188</v>
      </c>
      <c r="C579" s="24">
        <v>45651</v>
      </c>
      <c r="D579" s="25">
        <v>0.10984307016883819</v>
      </c>
      <c r="E579" s="32">
        <v>3</v>
      </c>
    </row>
    <row r="581" spans="1:5" x14ac:dyDescent="0.3">
      <c r="A581" s="92" t="s">
        <v>218</v>
      </c>
      <c r="B581" s="93"/>
      <c r="C581" s="93"/>
      <c r="D581" s="93"/>
      <c r="E581" s="93"/>
    </row>
    <row r="582" spans="1:5" x14ac:dyDescent="0.3">
      <c r="A582" s="1" t="s">
        <v>2</v>
      </c>
      <c r="B582" s="2"/>
      <c r="C582" s="94" t="s">
        <v>3</v>
      </c>
      <c r="D582" s="94" t="s">
        <v>4</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8</v>
      </c>
      <c r="C585" s="10"/>
      <c r="D585" s="11"/>
      <c r="E585" s="11"/>
    </row>
    <row r="586" spans="1:5" x14ac:dyDescent="0.3">
      <c r="A586" s="12"/>
      <c r="B586" s="13" t="s">
        <v>9</v>
      </c>
      <c r="C586" s="14"/>
      <c r="D586" s="15"/>
      <c r="E586" s="15"/>
    </row>
    <row r="587" spans="1:5" x14ac:dyDescent="0.3">
      <c r="A587" s="8" t="s">
        <v>10</v>
      </c>
      <c r="B587" s="16" t="s">
        <v>11</v>
      </c>
      <c r="C587" s="17" t="s">
        <v>956</v>
      </c>
      <c r="D587" s="18" t="s">
        <v>957</v>
      </c>
      <c r="E587" s="17" t="s">
        <v>14</v>
      </c>
    </row>
    <row r="588" spans="1:5" x14ac:dyDescent="0.3">
      <c r="A588" s="19"/>
      <c r="B588" s="20" t="s">
        <v>15</v>
      </c>
      <c r="C588" s="21">
        <v>-0.37981529228536726</v>
      </c>
      <c r="D588" s="21">
        <v>-0.14571708446556175</v>
      </c>
      <c r="E588" s="22"/>
    </row>
    <row r="589" spans="1:5" x14ac:dyDescent="0.3">
      <c r="A589" s="8" t="s">
        <v>16</v>
      </c>
      <c r="B589" s="16" t="s">
        <v>11</v>
      </c>
      <c r="C589" s="17" t="s">
        <v>212</v>
      </c>
      <c r="D589" s="17" t="s">
        <v>67</v>
      </c>
      <c r="E589" s="17" t="s">
        <v>14</v>
      </c>
    </row>
    <row r="590" spans="1:5" x14ac:dyDescent="0.3">
      <c r="A590" s="19"/>
      <c r="B590" s="20" t="s">
        <v>15</v>
      </c>
      <c r="C590" s="21">
        <v>-0.26271415852244484</v>
      </c>
      <c r="D590" s="21">
        <v>-9.3293505898621731E-2</v>
      </c>
      <c r="E590" s="22"/>
    </row>
    <row r="591" spans="1:5" x14ac:dyDescent="0.3">
      <c r="A591" s="8" t="s">
        <v>19</v>
      </c>
      <c r="B591" s="16" t="s">
        <v>11</v>
      </c>
      <c r="C591" s="17" t="s">
        <v>268</v>
      </c>
      <c r="D591" s="17" t="s">
        <v>611</v>
      </c>
      <c r="E591" s="17" t="s">
        <v>14</v>
      </c>
    </row>
    <row r="592" spans="1:5" x14ac:dyDescent="0.3">
      <c r="A592" s="19"/>
      <c r="B592" s="20" t="s">
        <v>15</v>
      </c>
      <c r="C592" s="21">
        <v>-5.1083948926993306E-2</v>
      </c>
      <c r="D592" s="21">
        <v>-2.2321816865465971E-3</v>
      </c>
      <c r="E592" s="22"/>
    </row>
    <row r="593" spans="1:5" x14ac:dyDescent="0.3">
      <c r="A593" s="8" t="s">
        <v>22</v>
      </c>
      <c r="B593" s="16" t="s">
        <v>11</v>
      </c>
      <c r="C593" s="17" t="s">
        <v>215</v>
      </c>
      <c r="D593" s="17" t="s">
        <v>381</v>
      </c>
      <c r="E593" s="17" t="s">
        <v>14</v>
      </c>
    </row>
    <row r="594" spans="1:5" x14ac:dyDescent="0.3">
      <c r="A594" s="19"/>
      <c r="B594" s="20" t="s">
        <v>15</v>
      </c>
      <c r="C594" s="21">
        <v>0.33839617486338791</v>
      </c>
      <c r="D594" s="21">
        <v>9.7158471247186462E-2</v>
      </c>
      <c r="E594" s="22"/>
    </row>
    <row r="595" spans="1:5" ht="34.799999999999997" customHeight="1" x14ac:dyDescent="0.3">
      <c r="A595" s="87" t="s">
        <v>25</v>
      </c>
      <c r="B595" s="87"/>
      <c r="C595" s="87"/>
      <c r="D595" s="87"/>
      <c r="E595" s="87"/>
    </row>
    <row r="596" spans="1:5" x14ac:dyDescent="0.3">
      <c r="A596" s="5" t="s">
        <v>26</v>
      </c>
    </row>
    <row r="597" spans="1:5" x14ac:dyDescent="0.3">
      <c r="A597" s="5" t="s">
        <v>49</v>
      </c>
    </row>
    <row r="598" spans="1:5" x14ac:dyDescent="0.3">
      <c r="A598" s="5" t="s">
        <v>225</v>
      </c>
    </row>
    <row r="599" spans="1:5" x14ac:dyDescent="0.3">
      <c r="A599" s="5" t="s">
        <v>333</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24">
        <v>43949</v>
      </c>
      <c r="C604" s="24">
        <v>45776</v>
      </c>
      <c r="D604" s="25">
        <v>7.9683441943029204E-2</v>
      </c>
      <c r="E604" s="32">
        <v>3</v>
      </c>
    </row>
    <row r="605" spans="1:5" x14ac:dyDescent="0.3">
      <c r="A605" s="31" t="s">
        <v>37</v>
      </c>
      <c r="B605" s="24">
        <v>43914</v>
      </c>
      <c r="C605" s="24">
        <v>45741</v>
      </c>
      <c r="D605" s="25">
        <v>8.0772309818857968E-2</v>
      </c>
      <c r="E605" s="32">
        <v>3</v>
      </c>
    </row>
    <row r="606" spans="1:5" x14ac:dyDescent="0.3">
      <c r="A606" s="23" t="s">
        <v>38</v>
      </c>
      <c r="B606" s="24">
        <v>43886</v>
      </c>
      <c r="C606" s="24">
        <v>45713</v>
      </c>
      <c r="D606" s="25">
        <v>0.11750831146764869</v>
      </c>
      <c r="E606" s="32">
        <v>3</v>
      </c>
    </row>
    <row r="607" spans="1:5" x14ac:dyDescent="0.3">
      <c r="A607" s="23" t="s">
        <v>39</v>
      </c>
      <c r="B607" s="24">
        <v>43858</v>
      </c>
      <c r="C607" s="24">
        <v>45685</v>
      </c>
      <c r="D607" s="25">
        <v>0.11809117341907815</v>
      </c>
      <c r="E607" s="32">
        <v>3</v>
      </c>
    </row>
    <row r="608" spans="1:5" x14ac:dyDescent="0.3">
      <c r="A608" s="23" t="s">
        <v>40</v>
      </c>
      <c r="B608" s="24">
        <v>43830</v>
      </c>
      <c r="C608" s="24">
        <v>45657</v>
      </c>
      <c r="D608" s="25">
        <v>0.11799412238010286</v>
      </c>
      <c r="E608" s="32">
        <v>3</v>
      </c>
    </row>
    <row r="610" spans="1:5" x14ac:dyDescent="0.3">
      <c r="A610" s="92" t="s">
        <v>226</v>
      </c>
      <c r="B610" s="93"/>
      <c r="C610" s="93"/>
      <c r="D610" s="93"/>
      <c r="E610" s="93"/>
    </row>
    <row r="611" spans="1:5" x14ac:dyDescent="0.3">
      <c r="A611" s="1" t="s">
        <v>2</v>
      </c>
      <c r="B611" s="2"/>
      <c r="C611" s="94" t="s">
        <v>3</v>
      </c>
      <c r="D611" s="94" t="s">
        <v>4</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8</v>
      </c>
      <c r="C614" s="10"/>
      <c r="D614" s="11"/>
      <c r="E614" s="11"/>
    </row>
    <row r="615" spans="1:5" x14ac:dyDescent="0.3">
      <c r="A615" s="12"/>
      <c r="B615" s="13" t="s">
        <v>9</v>
      </c>
      <c r="C615" s="14"/>
      <c r="D615" s="15"/>
      <c r="E615" s="15"/>
    </row>
    <row r="616" spans="1:5" x14ac:dyDescent="0.3">
      <c r="A616" s="8" t="s">
        <v>10</v>
      </c>
      <c r="B616" s="16" t="s">
        <v>11</v>
      </c>
      <c r="C616" s="17" t="s">
        <v>921</v>
      </c>
      <c r="D616" s="18" t="s">
        <v>762</v>
      </c>
      <c r="E616" s="17" t="s">
        <v>14</v>
      </c>
    </row>
    <row r="617" spans="1:5" x14ac:dyDescent="0.3">
      <c r="A617" s="19"/>
      <c r="B617" s="20" t="s">
        <v>15</v>
      </c>
      <c r="C617" s="21">
        <v>-0.32958023859945662</v>
      </c>
      <c r="D617" s="21">
        <v>-0.12213816027606406</v>
      </c>
      <c r="E617" s="22"/>
    </row>
    <row r="618" spans="1:5" x14ac:dyDescent="0.3">
      <c r="A618" s="8" t="s">
        <v>16</v>
      </c>
      <c r="B618" s="16" t="s">
        <v>11</v>
      </c>
      <c r="C618" s="17" t="s">
        <v>220</v>
      </c>
      <c r="D618" s="17" t="s">
        <v>221</v>
      </c>
      <c r="E618" s="17" t="s">
        <v>14</v>
      </c>
    </row>
    <row r="619" spans="1:5" x14ac:dyDescent="0.3">
      <c r="A619" s="19"/>
      <c r="B619" s="20" t="s">
        <v>15</v>
      </c>
      <c r="C619" s="21">
        <v>-0.23958107328332368</v>
      </c>
      <c r="D619" s="21">
        <v>-8.0824743882405459E-2</v>
      </c>
      <c r="E619" s="22"/>
    </row>
    <row r="620" spans="1:5" x14ac:dyDescent="0.3">
      <c r="A620" s="8" t="s">
        <v>19</v>
      </c>
      <c r="B620" s="16" t="s">
        <v>11</v>
      </c>
      <c r="C620" s="17" t="s">
        <v>239</v>
      </c>
      <c r="D620" s="17" t="s">
        <v>69</v>
      </c>
      <c r="E620" s="17" t="s">
        <v>14</v>
      </c>
    </row>
    <row r="621" spans="1:5" x14ac:dyDescent="0.3">
      <c r="A621" s="19"/>
      <c r="B621" s="20" t="s">
        <v>15</v>
      </c>
      <c r="C621" s="21">
        <v>-5.2544682846238033E-2</v>
      </c>
      <c r="D621" s="21">
        <v>-6.1733366540732693E-3</v>
      </c>
      <c r="E621" s="22"/>
    </row>
    <row r="622" spans="1:5" x14ac:dyDescent="0.3">
      <c r="A622" s="8" t="s">
        <v>22</v>
      </c>
      <c r="B622" s="16" t="s">
        <v>11</v>
      </c>
      <c r="C622" s="17" t="s">
        <v>224</v>
      </c>
      <c r="D622" s="17" t="s">
        <v>384</v>
      </c>
      <c r="E622" s="17" t="s">
        <v>14</v>
      </c>
    </row>
    <row r="623" spans="1:5" x14ac:dyDescent="0.3">
      <c r="A623" s="19"/>
      <c r="B623" s="20" t="s">
        <v>15</v>
      </c>
      <c r="C623" s="21">
        <v>0.23331363872982802</v>
      </c>
      <c r="D623" s="21">
        <v>7.3007586560153381E-2</v>
      </c>
      <c r="E623" s="22"/>
    </row>
    <row r="624" spans="1:5" ht="35.4" customHeight="1" x14ac:dyDescent="0.3">
      <c r="A624" s="87" t="s">
        <v>25</v>
      </c>
      <c r="B624" s="87"/>
      <c r="C624" s="87"/>
      <c r="D624" s="87"/>
      <c r="E624" s="87"/>
    </row>
    <row r="625" spans="1:5" x14ac:dyDescent="0.3">
      <c r="A625" s="5" t="s">
        <v>26</v>
      </c>
    </row>
    <row r="626" spans="1:5" x14ac:dyDescent="0.3">
      <c r="A626" s="5" t="s">
        <v>49</v>
      </c>
    </row>
    <row r="627" spans="1:5" x14ac:dyDescent="0.3">
      <c r="A627" s="5" t="s">
        <v>691</v>
      </c>
    </row>
    <row r="628" spans="1:5" x14ac:dyDescent="0.3">
      <c r="A628" s="5" t="s">
        <v>333</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24">
        <v>43949</v>
      </c>
      <c r="C633" s="24">
        <v>45776</v>
      </c>
      <c r="D633" s="25">
        <v>5.9604321736854093E-2</v>
      </c>
      <c r="E633" s="32">
        <v>3</v>
      </c>
    </row>
    <row r="634" spans="1:5" x14ac:dyDescent="0.3">
      <c r="A634" s="31" t="s">
        <v>37</v>
      </c>
      <c r="B634" s="24">
        <v>43914</v>
      </c>
      <c r="C634" s="24">
        <v>45741</v>
      </c>
      <c r="D634" s="25">
        <v>6.1581146417324338E-2</v>
      </c>
      <c r="E634" s="32">
        <v>3</v>
      </c>
    </row>
    <row r="635" spans="1:5" x14ac:dyDescent="0.3">
      <c r="A635" s="23" t="s">
        <v>38</v>
      </c>
      <c r="B635" s="24">
        <v>43886</v>
      </c>
      <c r="C635" s="24">
        <v>45713</v>
      </c>
      <c r="D635" s="25">
        <v>9.8411534290862551E-2</v>
      </c>
      <c r="E635" s="32">
        <v>3</v>
      </c>
    </row>
    <row r="636" spans="1:5" x14ac:dyDescent="0.3">
      <c r="A636" s="23" t="s">
        <v>39</v>
      </c>
      <c r="B636" s="24">
        <v>43858</v>
      </c>
      <c r="C636" s="24">
        <v>45685</v>
      </c>
      <c r="D636" s="25">
        <v>9.8813477114021706E-2</v>
      </c>
      <c r="E636" s="32">
        <v>3</v>
      </c>
    </row>
    <row r="637" spans="1:5" x14ac:dyDescent="0.3">
      <c r="A637" s="23" t="s">
        <v>40</v>
      </c>
      <c r="B637" s="24">
        <v>43830</v>
      </c>
      <c r="C637" s="24">
        <v>45657</v>
      </c>
      <c r="D637" s="25">
        <v>9.8736672377255585E-2</v>
      </c>
      <c r="E637" s="32">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21:E21"/>
    <mergeCell ref="A15:E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7BD1A-0D2F-44C3-8927-A8BE6E2C714E}">
  <dimension ref="A1:G579"/>
  <sheetViews>
    <sheetView topLeftCell="A544" workbookViewId="0">
      <selection activeCell="H557" sqref="H557"/>
    </sheetView>
  </sheetViews>
  <sheetFormatPr baseColWidth="10" defaultRowHeight="14.4" x14ac:dyDescent="0.3"/>
  <cols>
    <col min="1" max="1" width="19.5546875" customWidth="1"/>
    <col min="2" max="2" width="63.109375" customWidth="1"/>
    <col min="7" max="7" width="12.66406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ht="21.75" customHeight="1" x14ac:dyDescent="0.3">
      <c r="A7" s="8" t="s">
        <v>10</v>
      </c>
      <c r="B7" s="16" t="s">
        <v>11</v>
      </c>
      <c r="C7" s="17" t="s">
        <v>12</v>
      </c>
      <c r="D7" s="18" t="s">
        <v>13</v>
      </c>
      <c r="E7" s="17" t="s">
        <v>14</v>
      </c>
      <c r="F7" s="105" t="s">
        <v>327</v>
      </c>
      <c r="G7" s="106"/>
    </row>
    <row r="8" spans="1:7" x14ac:dyDescent="0.3">
      <c r="A8" s="19"/>
      <c r="B8" s="20" t="s">
        <v>15</v>
      </c>
      <c r="C8" s="21">
        <v>-0.48629724593839696</v>
      </c>
      <c r="D8" s="21">
        <v>-0.18201205661310549</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228</v>
      </c>
      <c r="D11" s="17" t="s">
        <v>243</v>
      </c>
      <c r="E11" s="17" t="s">
        <v>14</v>
      </c>
      <c r="G11" s="35">
        <f>(10090-10100)/10100</f>
        <v>-9.9009900990099011E-4</v>
      </c>
    </row>
    <row r="12" spans="1:7" x14ac:dyDescent="0.3">
      <c r="A12" s="19"/>
      <c r="B12" s="20" t="s">
        <v>15</v>
      </c>
      <c r="C12" s="21">
        <v>-4.6380056776805234E-2</v>
      </c>
      <c r="D12" s="21">
        <v>3.0409394811761192E-3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7.5" customHeight="1" x14ac:dyDescent="0.3">
      <c r="A15" s="104" t="s">
        <v>25</v>
      </c>
      <c r="B15" s="104"/>
      <c r="C15" s="104"/>
      <c r="D15" s="104"/>
      <c r="E15" s="104"/>
    </row>
    <row r="16" spans="1:7" x14ac:dyDescent="0.3">
      <c r="A16" s="5" t="s">
        <v>26</v>
      </c>
    </row>
    <row r="17" spans="1:6" x14ac:dyDescent="0.3">
      <c r="A17" s="5" t="s">
        <v>49</v>
      </c>
    </row>
    <row r="18" spans="1:6" x14ac:dyDescent="0.3">
      <c r="A18" s="5" t="s">
        <v>278</v>
      </c>
    </row>
    <row r="19" spans="1:6" x14ac:dyDescent="0.3">
      <c r="A19" s="5" t="s">
        <v>29</v>
      </c>
    </row>
    <row r="20" spans="1:6" x14ac:dyDescent="0.3">
      <c r="A20" s="5" t="s">
        <v>30</v>
      </c>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43522</v>
      </c>
      <c r="C24" s="24">
        <v>44985</v>
      </c>
      <c r="D24" s="25">
        <v>7.6242033219598437E-2</v>
      </c>
      <c r="E24" s="32">
        <v>3</v>
      </c>
    </row>
    <row r="25" spans="1:6" x14ac:dyDescent="0.3">
      <c r="A25" s="31" t="s">
        <v>37</v>
      </c>
      <c r="B25" s="24">
        <v>43494</v>
      </c>
      <c r="C25" s="24">
        <v>44957</v>
      </c>
      <c r="D25" s="25">
        <v>7.6548912114284037E-2</v>
      </c>
      <c r="E25" s="32">
        <v>3</v>
      </c>
    </row>
    <row r="26" spans="1:6" x14ac:dyDescent="0.3">
      <c r="A26" s="23" t="s">
        <v>38</v>
      </c>
      <c r="B26" s="24">
        <v>43461</v>
      </c>
      <c r="C26" s="24">
        <v>44922</v>
      </c>
      <c r="D26" s="25">
        <v>7.6625268185370798E-2</v>
      </c>
      <c r="E26" s="32">
        <v>3</v>
      </c>
    </row>
    <row r="27" spans="1:6" x14ac:dyDescent="0.3">
      <c r="A27" s="23" t="s">
        <v>39</v>
      </c>
      <c r="B27" s="24">
        <v>43431</v>
      </c>
      <c r="C27" s="24">
        <v>44894</v>
      </c>
      <c r="D27" s="25">
        <v>7.7178637262660887E-2</v>
      </c>
      <c r="E27" s="32">
        <v>3</v>
      </c>
    </row>
    <row r="28" spans="1:6" x14ac:dyDescent="0.3">
      <c r="A28" s="23" t="s">
        <v>40</v>
      </c>
      <c r="B28" s="24">
        <v>43396</v>
      </c>
      <c r="C28" s="24">
        <v>44859</v>
      </c>
      <c r="D28" s="25">
        <v>7.7494517586353909E-2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6" x14ac:dyDescent="0.3">
      <c r="A33" s="6" t="s">
        <v>6</v>
      </c>
      <c r="B33" s="7"/>
      <c r="C33" s="96"/>
      <c r="D33" s="96"/>
      <c r="E33" s="96"/>
    </row>
    <row r="34" spans="1:6" x14ac:dyDescent="0.3">
      <c r="A34" s="8" t="s">
        <v>7</v>
      </c>
      <c r="B34" s="9" t="s">
        <v>8</v>
      </c>
      <c r="C34" s="10"/>
      <c r="D34" s="11"/>
      <c r="E34" s="11"/>
    </row>
    <row r="35" spans="1:6" x14ac:dyDescent="0.3">
      <c r="A35" s="12"/>
      <c r="B35" s="13" t="s">
        <v>9</v>
      </c>
      <c r="C35" s="14"/>
      <c r="D35" s="15"/>
      <c r="E35" s="15"/>
    </row>
    <row r="36" spans="1:6" x14ac:dyDescent="0.3">
      <c r="A36" s="8" t="s">
        <v>10</v>
      </c>
      <c r="B36" s="16" t="s">
        <v>11</v>
      </c>
      <c r="C36" s="17" t="s">
        <v>279</v>
      </c>
      <c r="D36" s="18" t="s">
        <v>42</v>
      </c>
      <c r="E36" s="17" t="s">
        <v>14</v>
      </c>
    </row>
    <row r="37" spans="1:6" x14ac:dyDescent="0.3">
      <c r="A37" s="19"/>
      <c r="B37" s="20" t="s">
        <v>15</v>
      </c>
      <c r="C37" s="21">
        <v>-0.70625817657202739</v>
      </c>
      <c r="D37" s="21">
        <v>-0.30348537642297879</v>
      </c>
      <c r="E37" s="22"/>
    </row>
    <row r="38" spans="1:6" x14ac:dyDescent="0.3">
      <c r="A38" s="8" t="s">
        <v>16</v>
      </c>
      <c r="B38" s="16" t="s">
        <v>11</v>
      </c>
      <c r="C38" s="17" t="s">
        <v>43</v>
      </c>
      <c r="D38" s="17" t="s">
        <v>44</v>
      </c>
      <c r="E38" s="17" t="s">
        <v>14</v>
      </c>
    </row>
    <row r="39" spans="1:6" x14ac:dyDescent="0.3">
      <c r="A39" s="19"/>
      <c r="B39" s="20" t="s">
        <v>15</v>
      </c>
      <c r="C39" s="21">
        <v>-0.2368179688415134</v>
      </c>
      <c r="D39" s="21">
        <v>-0.10035389916003834</v>
      </c>
      <c r="E39" s="22"/>
    </row>
    <row r="40" spans="1:6" x14ac:dyDescent="0.3">
      <c r="A40" s="8" t="s">
        <v>19</v>
      </c>
      <c r="B40" s="16" t="s">
        <v>11</v>
      </c>
      <c r="C40" s="17" t="s">
        <v>280</v>
      </c>
      <c r="D40" s="17" t="s">
        <v>232</v>
      </c>
      <c r="E40" s="17" t="s">
        <v>14</v>
      </c>
      <c r="F40" s="33">
        <f>(9590-9640)/9640</f>
        <v>-5.1867219917012446E-3</v>
      </c>
    </row>
    <row r="41" spans="1:6" x14ac:dyDescent="0.3">
      <c r="A41" s="19"/>
      <c r="B41" s="20" t="s">
        <v>15</v>
      </c>
      <c r="C41" s="21">
        <v>-4.1244059328870986E-2</v>
      </c>
      <c r="D41" s="21">
        <v>-3.8098878547849768E-3</v>
      </c>
      <c r="E41" s="22"/>
    </row>
    <row r="42" spans="1:6" x14ac:dyDescent="0.3">
      <c r="A42" s="8" t="s">
        <v>22</v>
      </c>
      <c r="B42" s="16" t="s">
        <v>11</v>
      </c>
      <c r="C42" s="17" t="s">
        <v>47</v>
      </c>
      <c r="D42" s="17" t="s">
        <v>48</v>
      </c>
      <c r="E42" s="17" t="s">
        <v>14</v>
      </c>
    </row>
    <row r="43" spans="1:6" x14ac:dyDescent="0.3">
      <c r="A43" s="19"/>
      <c r="B43" s="20" t="s">
        <v>15</v>
      </c>
      <c r="C43" s="21">
        <v>0.24686012108449584</v>
      </c>
      <c r="D43" s="21">
        <v>5.8326047394705594E-2</v>
      </c>
      <c r="E43" s="22"/>
    </row>
    <row r="44" spans="1:6" ht="34.5" customHeight="1" x14ac:dyDescent="0.3">
      <c r="A44" s="87" t="s">
        <v>25</v>
      </c>
      <c r="B44" s="87"/>
      <c r="C44" s="87"/>
      <c r="D44" s="87"/>
      <c r="E44" s="87"/>
    </row>
    <row r="45" spans="1:6" x14ac:dyDescent="0.3">
      <c r="A45" s="5" t="s">
        <v>26</v>
      </c>
    </row>
    <row r="46" spans="1:6" x14ac:dyDescent="0.3">
      <c r="A46" s="5" t="s">
        <v>49</v>
      </c>
    </row>
    <row r="47" spans="1:6" x14ac:dyDescent="0.3">
      <c r="A47" s="5" t="s">
        <v>266</v>
      </c>
    </row>
    <row r="48" spans="1:6" x14ac:dyDescent="0.3">
      <c r="A48" s="5" t="s">
        <v>29</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43158</v>
      </c>
      <c r="C53" s="24">
        <v>44985</v>
      </c>
      <c r="D53" s="25">
        <v>0.11837677542227276</v>
      </c>
      <c r="E53" s="32">
        <v>3</v>
      </c>
    </row>
    <row r="54" spans="1:6" x14ac:dyDescent="0.3">
      <c r="A54" s="31" t="s">
        <v>37</v>
      </c>
      <c r="B54" s="24">
        <v>43130</v>
      </c>
      <c r="C54" s="24">
        <v>44957</v>
      </c>
      <c r="D54" s="25">
        <v>0.11911258881677328</v>
      </c>
      <c r="E54" s="32">
        <v>3</v>
      </c>
    </row>
    <row r="55" spans="1:6" x14ac:dyDescent="0.3">
      <c r="A55" s="23" t="s">
        <v>38</v>
      </c>
      <c r="B55" s="24">
        <v>43096</v>
      </c>
      <c r="C55" s="24">
        <v>44922</v>
      </c>
      <c r="D55" s="25">
        <v>0.11914348502131221</v>
      </c>
      <c r="E55" s="32">
        <v>3</v>
      </c>
    </row>
    <row r="56" spans="1:6" x14ac:dyDescent="0.3">
      <c r="A56" s="23" t="s">
        <v>39</v>
      </c>
      <c r="B56" s="24">
        <v>43067</v>
      </c>
      <c r="C56" s="24">
        <v>44894</v>
      </c>
      <c r="D56" s="25">
        <v>0.1189655758678031</v>
      </c>
      <c r="E56" s="32">
        <v>3</v>
      </c>
    </row>
    <row r="57" spans="1:6" x14ac:dyDescent="0.3">
      <c r="A57" s="23" t="s">
        <v>40</v>
      </c>
      <c r="B57" s="24">
        <v>43032</v>
      </c>
      <c r="C57" s="24">
        <v>44859</v>
      </c>
      <c r="D57" s="25">
        <v>0.11885174732053884</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6" x14ac:dyDescent="0.3">
      <c r="A65" s="8" t="s">
        <v>10</v>
      </c>
      <c r="B65" s="16" t="s">
        <v>11</v>
      </c>
      <c r="C65" s="17" t="s">
        <v>281</v>
      </c>
      <c r="D65" s="18" t="s">
        <v>53</v>
      </c>
      <c r="E65" s="17" t="s">
        <v>14</v>
      </c>
    </row>
    <row r="66" spans="1:6" x14ac:dyDescent="0.3">
      <c r="A66" s="19"/>
      <c r="B66" s="20" t="s">
        <v>15</v>
      </c>
      <c r="C66" s="21">
        <v>-0.72882209238884155</v>
      </c>
      <c r="D66" s="21">
        <v>-0.31419833963264765</v>
      </c>
      <c r="E66" s="22"/>
    </row>
    <row r="67" spans="1:6" x14ac:dyDescent="0.3">
      <c r="A67" s="8" t="s">
        <v>16</v>
      </c>
      <c r="B67" s="16" t="s">
        <v>11</v>
      </c>
      <c r="C67" s="17" t="s">
        <v>54</v>
      </c>
      <c r="D67" s="17" t="s">
        <v>55</v>
      </c>
      <c r="E67" s="17" t="s">
        <v>14</v>
      </c>
    </row>
    <row r="68" spans="1:6" x14ac:dyDescent="0.3">
      <c r="A68" s="19"/>
      <c r="B68" s="20" t="s">
        <v>15</v>
      </c>
      <c r="C68" s="21">
        <v>-0.26436082210035372</v>
      </c>
      <c r="D68" s="21">
        <v>-8.9988529727498157E-2</v>
      </c>
      <c r="E68" s="22"/>
    </row>
    <row r="69" spans="1:6" x14ac:dyDescent="0.3">
      <c r="A69" s="8" t="s">
        <v>19</v>
      </c>
      <c r="B69" s="16" t="s">
        <v>11</v>
      </c>
      <c r="C69" s="17" t="s">
        <v>282</v>
      </c>
      <c r="D69" s="17" t="s">
        <v>214</v>
      </c>
      <c r="E69" s="17" t="s">
        <v>14</v>
      </c>
      <c r="F69" s="36">
        <f>(9410-9400)/9410</f>
        <v>1.0626992561105207E-3</v>
      </c>
    </row>
    <row r="70" spans="1:6" x14ac:dyDescent="0.3">
      <c r="A70" s="19"/>
      <c r="B70" s="20" t="s">
        <v>15</v>
      </c>
      <c r="C70" s="21">
        <v>-6.0496984318456071E-2</v>
      </c>
      <c r="D70" s="21">
        <v>3.8060585647541334E-3</v>
      </c>
      <c r="E70" s="22"/>
    </row>
    <row r="71" spans="1:6" x14ac:dyDescent="0.3">
      <c r="A71" s="8" t="s">
        <v>22</v>
      </c>
      <c r="B71" s="16" t="s">
        <v>11</v>
      </c>
      <c r="C71" s="17" t="s">
        <v>57</v>
      </c>
      <c r="D71" s="17" t="s">
        <v>58</v>
      </c>
      <c r="E71" s="17" t="s">
        <v>14</v>
      </c>
    </row>
    <row r="72" spans="1:6" x14ac:dyDescent="0.3">
      <c r="A72" s="19"/>
      <c r="B72" s="20" t="s">
        <v>15</v>
      </c>
      <c r="C72" s="21">
        <v>0.20672817384674036</v>
      </c>
      <c r="D72" s="21">
        <v>4.7232049879988081E-2</v>
      </c>
      <c r="E72" s="22"/>
    </row>
    <row r="73" spans="1:6" ht="34.5" customHeight="1" x14ac:dyDescent="0.3">
      <c r="A73" s="87" t="s">
        <v>25</v>
      </c>
      <c r="B73" s="87"/>
      <c r="C73" s="87"/>
      <c r="D73" s="87"/>
      <c r="E73" s="87"/>
    </row>
    <row r="74" spans="1:6" x14ac:dyDescent="0.3">
      <c r="A74" s="5" t="s">
        <v>26</v>
      </c>
    </row>
    <row r="75" spans="1:6" x14ac:dyDescent="0.3">
      <c r="A75" s="5" t="s">
        <v>49</v>
      </c>
    </row>
    <row r="76" spans="1:6" x14ac:dyDescent="0.3">
      <c r="A76" s="5" t="s">
        <v>236</v>
      </c>
    </row>
    <row r="77" spans="1:6" x14ac:dyDescent="0.3">
      <c r="A77" s="5" t="s">
        <v>60</v>
      </c>
    </row>
    <row r="78" spans="1:6" x14ac:dyDescent="0.3">
      <c r="A78" s="5" t="s">
        <v>51</v>
      </c>
    </row>
    <row r="79" spans="1:6" x14ac:dyDescent="0.3">
      <c r="A79" s="88" t="s">
        <v>31</v>
      </c>
      <c r="B79" s="89"/>
      <c r="C79" s="89"/>
      <c r="D79" s="90"/>
      <c r="E79" s="28" t="b">
        <v>1</v>
      </c>
      <c r="F79" s="34" t="s">
        <v>105</v>
      </c>
    </row>
    <row r="80" spans="1:6"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43158</v>
      </c>
      <c r="C82" s="24">
        <v>44985</v>
      </c>
      <c r="D82" s="25">
        <v>0.11382851274846931</v>
      </c>
      <c r="E82" s="32">
        <v>3</v>
      </c>
    </row>
    <row r="83" spans="1:5" x14ac:dyDescent="0.3">
      <c r="A83" s="31" t="s">
        <v>37</v>
      </c>
      <c r="B83" s="24">
        <v>43130</v>
      </c>
      <c r="C83" s="24">
        <v>44957</v>
      </c>
      <c r="D83" s="25">
        <v>0.11418308268808496</v>
      </c>
      <c r="E83" s="32">
        <v>3</v>
      </c>
    </row>
    <row r="84" spans="1:5" x14ac:dyDescent="0.3">
      <c r="A84" s="23" t="s">
        <v>38</v>
      </c>
      <c r="B84" s="24">
        <v>43096</v>
      </c>
      <c r="C84" s="24">
        <v>44922</v>
      </c>
      <c r="D84" s="25">
        <v>0.11394666638975105</v>
      </c>
      <c r="E84" s="32">
        <v>3</v>
      </c>
    </row>
    <row r="85" spans="1:5" x14ac:dyDescent="0.3">
      <c r="A85" s="23" t="s">
        <v>39</v>
      </c>
      <c r="B85" s="24">
        <v>43067</v>
      </c>
      <c r="C85" s="24">
        <v>44894</v>
      </c>
      <c r="D85" s="25">
        <v>0.11370837901064633</v>
      </c>
      <c r="E85" s="32">
        <v>3</v>
      </c>
    </row>
    <row r="86" spans="1:5" x14ac:dyDescent="0.3">
      <c r="A86" s="23" t="s">
        <v>40</v>
      </c>
      <c r="B86" s="24">
        <v>43032</v>
      </c>
      <c r="C86" s="24">
        <v>44859</v>
      </c>
      <c r="D86" s="25">
        <v>0.11343829024961542</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-0.72123000964981188</v>
      </c>
      <c r="D95" s="21">
        <v>-0.29888444583177332</v>
      </c>
      <c r="E95" s="22"/>
    </row>
    <row r="96" spans="1:5" x14ac:dyDescent="0.3">
      <c r="A96" s="8" t="s">
        <v>16</v>
      </c>
      <c r="B96" s="16" t="s">
        <v>11</v>
      </c>
      <c r="C96" s="17" t="s">
        <v>66</v>
      </c>
      <c r="D96" s="17" t="s">
        <v>67</v>
      </c>
      <c r="E96" s="17" t="s">
        <v>14</v>
      </c>
    </row>
    <row r="97" spans="1:6" x14ac:dyDescent="0.3">
      <c r="A97" s="19"/>
      <c r="B97" s="20" t="s">
        <v>15</v>
      </c>
      <c r="C97" s="21">
        <v>-0.24374975995272918</v>
      </c>
      <c r="D97" s="21">
        <v>-9.3622915536350937E-2</v>
      </c>
      <c r="E97" s="22"/>
    </row>
    <row r="98" spans="1:6" x14ac:dyDescent="0.3">
      <c r="A98" s="8" t="s">
        <v>19</v>
      </c>
      <c r="B98" s="16" t="s">
        <v>11</v>
      </c>
      <c r="C98" s="17" t="s">
        <v>132</v>
      </c>
      <c r="D98" s="17" t="s">
        <v>205</v>
      </c>
      <c r="E98" s="17" t="s">
        <v>14</v>
      </c>
      <c r="F98" s="33">
        <f>(9470-9450)/9470</f>
        <v>2.1119324181626186E-3</v>
      </c>
    </row>
    <row r="99" spans="1:6" x14ac:dyDescent="0.3">
      <c r="A99" s="19"/>
      <c r="B99" s="20" t="s">
        <v>15</v>
      </c>
      <c r="C99" s="21">
        <v>-5.5108821690445065E-2</v>
      </c>
      <c r="D99" s="21">
        <v>-6.7401672603993878E-3</v>
      </c>
      <c r="E99" s="22"/>
    </row>
    <row r="100" spans="1:6" x14ac:dyDescent="0.3">
      <c r="A100" s="8" t="s">
        <v>22</v>
      </c>
      <c r="B100" s="16" t="s">
        <v>11</v>
      </c>
      <c r="C100" s="17" t="s">
        <v>70</v>
      </c>
      <c r="D100" s="17" t="s">
        <v>71</v>
      </c>
      <c r="E100" s="17" t="s">
        <v>14</v>
      </c>
    </row>
    <row r="101" spans="1:6" x14ac:dyDescent="0.3">
      <c r="A101" s="19"/>
      <c r="B101" s="20" t="s">
        <v>15</v>
      </c>
      <c r="C101" s="21">
        <v>0.26924092019120827</v>
      </c>
      <c r="D101" s="21">
        <v>4.605576724942595E-2</v>
      </c>
      <c r="E101" s="22"/>
    </row>
    <row r="102" spans="1:6" ht="33.75" customHeight="1" x14ac:dyDescent="0.3">
      <c r="A102" s="87" t="s">
        <v>25</v>
      </c>
      <c r="B102" s="87"/>
      <c r="C102" s="87"/>
      <c r="D102" s="87"/>
      <c r="E102" s="87"/>
    </row>
    <row r="103" spans="1:6" x14ac:dyDescent="0.3">
      <c r="A103" s="5" t="s">
        <v>26</v>
      </c>
    </row>
    <row r="104" spans="1:6" x14ac:dyDescent="0.3">
      <c r="A104" s="5" t="s">
        <v>49</v>
      </c>
    </row>
    <row r="105" spans="1:6" x14ac:dyDescent="0.3">
      <c r="A105" s="5" t="s">
        <v>283</v>
      </c>
    </row>
    <row r="106" spans="1:6" x14ac:dyDescent="0.3">
      <c r="A106" s="5" t="s">
        <v>29</v>
      </c>
    </row>
    <row r="107" spans="1:6" x14ac:dyDescent="0.3">
      <c r="A107" s="5" t="s">
        <v>30</v>
      </c>
    </row>
    <row r="108" spans="1:6" x14ac:dyDescent="0.3">
      <c r="A108" s="88" t="s">
        <v>31</v>
      </c>
      <c r="B108" s="89"/>
      <c r="C108" s="89"/>
      <c r="D108" s="90"/>
      <c r="E108" s="28" t="b">
        <v>1</v>
      </c>
      <c r="F108" s="34" t="s">
        <v>105</v>
      </c>
    </row>
    <row r="109" spans="1:6" x14ac:dyDescent="0.3">
      <c r="A109" s="91" t="s">
        <v>32</v>
      </c>
      <c r="B109" s="91"/>
      <c r="C109" s="91"/>
      <c r="D109" s="91"/>
      <c r="E109" s="91"/>
    </row>
    <row r="110" spans="1:6" x14ac:dyDescent="0.3">
      <c r="A110" s="29" t="s">
        <v>33</v>
      </c>
      <c r="B110" s="29" t="s">
        <v>34</v>
      </c>
      <c r="C110" s="29" t="s">
        <v>35</v>
      </c>
      <c r="D110" s="30" t="s">
        <v>0</v>
      </c>
      <c r="E110" s="30" t="s">
        <v>1</v>
      </c>
    </row>
    <row r="111" spans="1:6" x14ac:dyDescent="0.3">
      <c r="A111" s="31" t="s">
        <v>36</v>
      </c>
      <c r="B111" s="24">
        <v>43214</v>
      </c>
      <c r="C111" s="24">
        <v>44985</v>
      </c>
      <c r="D111" s="25">
        <v>0.10969180681705286</v>
      </c>
      <c r="E111" s="32">
        <v>3</v>
      </c>
    </row>
    <row r="112" spans="1:6" x14ac:dyDescent="0.3">
      <c r="A112" s="31" t="s">
        <v>37</v>
      </c>
      <c r="B112" s="24">
        <v>43214</v>
      </c>
      <c r="C112" s="24">
        <v>44957</v>
      </c>
      <c r="D112" s="25">
        <v>0.11049580522451036</v>
      </c>
      <c r="E112" s="32">
        <v>3</v>
      </c>
    </row>
    <row r="113" spans="1:7" x14ac:dyDescent="0.3">
      <c r="A113" s="23" t="s">
        <v>38</v>
      </c>
      <c r="B113" s="24">
        <v>43214</v>
      </c>
      <c r="C113" s="24">
        <v>44922</v>
      </c>
      <c r="D113" s="25">
        <v>0.11139715237529627</v>
      </c>
      <c r="E113" s="32">
        <v>3</v>
      </c>
    </row>
    <row r="114" spans="1:7" x14ac:dyDescent="0.3">
      <c r="A114" s="23" t="s">
        <v>39</v>
      </c>
      <c r="B114" s="24">
        <v>43214</v>
      </c>
      <c r="C114" s="24">
        <v>44894</v>
      </c>
      <c r="D114" s="25">
        <v>0.11218788190573226</v>
      </c>
      <c r="E114" s="32">
        <v>3</v>
      </c>
    </row>
    <row r="115" spans="1:7" x14ac:dyDescent="0.3">
      <c r="A115" s="23" t="s">
        <v>40</v>
      </c>
      <c r="B115" s="24">
        <v>43214</v>
      </c>
      <c r="C115" s="24">
        <v>44859</v>
      </c>
      <c r="D115" s="25">
        <v>0.11315570013970828</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-0.69567071425912863</v>
      </c>
      <c r="D124" s="21">
        <v>-0.26189944387688202</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156</v>
      </c>
      <c r="D127" s="17" t="s">
        <v>285</v>
      </c>
      <c r="E127" s="17" t="s">
        <v>14</v>
      </c>
      <c r="F127" s="33">
        <f>(9910-9850)/9910</f>
        <v>6.0544904137235112E-3</v>
      </c>
      <c r="G127" s="35">
        <f>(11340-11320)/11340</f>
        <v>1.7636684303350969E-3</v>
      </c>
    </row>
    <row r="128" spans="1:7" x14ac:dyDescent="0.3">
      <c r="A128" s="19"/>
      <c r="B128" s="20" t="s">
        <v>15</v>
      </c>
      <c r="C128" s="21">
        <v>-1.4501561374009153E-2</v>
      </c>
      <c r="D128" s="21">
        <v>2.5115605734076007E-2</v>
      </c>
      <c r="E128" s="22"/>
    </row>
    <row r="129" spans="1:6" x14ac:dyDescent="0.3">
      <c r="A129" s="8" t="s">
        <v>22</v>
      </c>
      <c r="B129" s="16" t="s">
        <v>11</v>
      </c>
      <c r="C129" s="17" t="s">
        <v>83</v>
      </c>
      <c r="D129" s="17" t="s">
        <v>286</v>
      </c>
      <c r="E129" s="17" t="s">
        <v>14</v>
      </c>
    </row>
    <row r="130" spans="1:6" x14ac:dyDescent="0.3">
      <c r="A130" s="19"/>
      <c r="B130" s="20" t="s">
        <v>15</v>
      </c>
      <c r="C130" s="21">
        <v>0.46830915457728883</v>
      </c>
      <c r="D130" s="21">
        <v>8.0736326719270224E-2</v>
      </c>
      <c r="E130" s="22"/>
    </row>
    <row r="131" spans="1:6" ht="36" customHeight="1" x14ac:dyDescent="0.3">
      <c r="A131" s="87" t="s">
        <v>25</v>
      </c>
      <c r="B131" s="87"/>
      <c r="C131" s="87"/>
      <c r="D131" s="87"/>
      <c r="E131" s="87"/>
    </row>
    <row r="132" spans="1:6" x14ac:dyDescent="0.3">
      <c r="A132" s="5" t="s">
        <v>26</v>
      </c>
    </row>
    <row r="133" spans="1:6" x14ac:dyDescent="0.3">
      <c r="A133" s="5" t="s">
        <v>85</v>
      </c>
    </row>
    <row r="134" spans="1:6" x14ac:dyDescent="0.3">
      <c r="A134" s="5" t="s">
        <v>287</v>
      </c>
    </row>
    <row r="135" spans="1:6" x14ac:dyDescent="0.3">
      <c r="A135" s="5" t="s">
        <v>288</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43158</v>
      </c>
      <c r="C140" s="24">
        <v>44978</v>
      </c>
      <c r="D140" s="25">
        <v>0.18442862756262221</v>
      </c>
      <c r="E140" s="32">
        <v>4</v>
      </c>
    </row>
    <row r="141" spans="1:6" x14ac:dyDescent="0.3">
      <c r="A141" s="31" t="s">
        <v>37</v>
      </c>
      <c r="B141" s="24">
        <v>43130</v>
      </c>
      <c r="C141" s="24">
        <v>44950</v>
      </c>
      <c r="D141" s="25">
        <v>0.18567165549732342</v>
      </c>
      <c r="E141" s="32">
        <v>4</v>
      </c>
    </row>
    <row r="142" spans="1:6" x14ac:dyDescent="0.3">
      <c r="A142" s="23" t="s">
        <v>38</v>
      </c>
      <c r="B142" s="24">
        <v>43102</v>
      </c>
      <c r="C142" s="24">
        <v>44922</v>
      </c>
      <c r="D142" s="25">
        <v>0.18449292117823385</v>
      </c>
      <c r="E142" s="32">
        <v>4</v>
      </c>
    </row>
    <row r="143" spans="1:6" x14ac:dyDescent="0.3">
      <c r="A143" s="23" t="s">
        <v>39</v>
      </c>
      <c r="B143" s="24">
        <v>43074</v>
      </c>
      <c r="C143" s="24">
        <v>44894</v>
      </c>
      <c r="D143" s="25">
        <v>0.1836790198241619</v>
      </c>
      <c r="E143" s="32">
        <v>4</v>
      </c>
    </row>
    <row r="144" spans="1:6" x14ac:dyDescent="0.3">
      <c r="A144" s="23" t="s">
        <v>40</v>
      </c>
      <c r="B144" s="24">
        <v>43032</v>
      </c>
      <c r="C144" s="24">
        <v>44852</v>
      </c>
      <c r="D144" s="25">
        <v>0.18259126439041964</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-0.7286563083897899</v>
      </c>
      <c r="D153" s="21">
        <v>-0.32244733131422554</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194</v>
      </c>
      <c r="D156" s="17" t="s">
        <v>251</v>
      </c>
      <c r="E156" s="17" t="s">
        <v>14</v>
      </c>
      <c r="F156" s="33">
        <f>(9440-9430)/9440</f>
        <v>1.0593220338983051E-3</v>
      </c>
      <c r="G156" s="33">
        <f>(10090-10080)/10090</f>
        <v>9.9108027750247768E-4</v>
      </c>
    </row>
    <row r="157" spans="1:7" x14ac:dyDescent="0.3">
      <c r="A157" s="19"/>
      <c r="B157" s="20" t="s">
        <v>15</v>
      </c>
      <c r="C157" s="21">
        <v>-5.6636655518394807E-2</v>
      </c>
      <c r="D157" s="21">
        <v>2.7682064731238132E-3</v>
      </c>
      <c r="E157" s="22"/>
    </row>
    <row r="158" spans="1:7" x14ac:dyDescent="0.3">
      <c r="A158" s="8" t="s">
        <v>22</v>
      </c>
      <c r="B158" s="16" t="s">
        <v>11</v>
      </c>
      <c r="C158" s="17" t="s">
        <v>90</v>
      </c>
      <c r="D158" s="17" t="s">
        <v>91</v>
      </c>
      <c r="E158" s="17" t="s">
        <v>14</v>
      </c>
    </row>
    <row r="159" spans="1:7" x14ac:dyDescent="0.3">
      <c r="A159" s="19"/>
      <c r="B159" s="20" t="s">
        <v>15</v>
      </c>
      <c r="C159" s="21">
        <v>0.29521826354717895</v>
      </c>
      <c r="D159" s="21">
        <v>6.3730249869462741E-2</v>
      </c>
      <c r="E159" s="22"/>
    </row>
    <row r="160" spans="1:7" ht="35.25" customHeight="1" x14ac:dyDescent="0.3">
      <c r="A160" s="87" t="s">
        <v>25</v>
      </c>
      <c r="B160" s="87"/>
      <c r="C160" s="87"/>
      <c r="D160" s="87"/>
      <c r="E160" s="87"/>
    </row>
    <row r="161" spans="1:6" x14ac:dyDescent="0.3">
      <c r="A161" s="5" t="s">
        <v>26</v>
      </c>
    </row>
    <row r="162" spans="1:6" x14ac:dyDescent="0.3">
      <c r="A162" s="5" t="s">
        <v>49</v>
      </c>
    </row>
    <row r="163" spans="1:6" x14ac:dyDescent="0.3">
      <c r="A163" s="5" t="s">
        <v>244</v>
      </c>
    </row>
    <row r="164" spans="1:6" x14ac:dyDescent="0.3">
      <c r="A164" s="5" t="s">
        <v>29</v>
      </c>
    </row>
    <row r="165" spans="1:6" x14ac:dyDescent="0.3">
      <c r="A165" s="5" t="s">
        <v>30</v>
      </c>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43158</v>
      </c>
      <c r="C169" s="24">
        <v>44985</v>
      </c>
      <c r="D169" s="25">
        <v>0.12828712001301285</v>
      </c>
      <c r="E169" s="32">
        <v>4</v>
      </c>
    </row>
    <row r="170" spans="1:6" x14ac:dyDescent="0.3">
      <c r="A170" s="31" t="s">
        <v>37</v>
      </c>
      <c r="B170" s="24">
        <v>43130</v>
      </c>
      <c r="C170" s="24">
        <v>44957</v>
      </c>
      <c r="D170" s="25">
        <v>0.12899985298771027</v>
      </c>
      <c r="E170" s="32">
        <v>4</v>
      </c>
    </row>
    <row r="171" spans="1:6" x14ac:dyDescent="0.3">
      <c r="A171" s="23" t="s">
        <v>38</v>
      </c>
      <c r="B171" s="24">
        <v>43096</v>
      </c>
      <c r="C171" s="24">
        <v>44922</v>
      </c>
      <c r="D171" s="25">
        <v>0.12899494232886818</v>
      </c>
      <c r="E171" s="32">
        <v>4</v>
      </c>
    </row>
    <row r="172" spans="1:6" x14ac:dyDescent="0.3">
      <c r="A172" s="23" t="s">
        <v>39</v>
      </c>
      <c r="B172" s="24">
        <v>43067</v>
      </c>
      <c r="C172" s="24">
        <v>44894</v>
      </c>
      <c r="D172" s="25">
        <v>0.12887669818483111</v>
      </c>
      <c r="E172" s="32">
        <v>4</v>
      </c>
    </row>
    <row r="173" spans="1:6" x14ac:dyDescent="0.3">
      <c r="A173" s="23" t="s">
        <v>40</v>
      </c>
      <c r="B173" s="24">
        <v>43032</v>
      </c>
      <c r="C173" s="24">
        <v>44859</v>
      </c>
      <c r="D173" s="25">
        <v>0.12877473008517326</v>
      </c>
      <c r="E173" s="32">
        <v>4</v>
      </c>
    </row>
    <row r="175" spans="1:6" x14ac:dyDescent="0.3">
      <c r="A175" s="92" t="s">
        <v>289</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-0.39988720094804209</v>
      </c>
      <c r="D182" s="21">
        <v>-0.14414392568811774</v>
      </c>
      <c r="E182" s="22"/>
    </row>
    <row r="183" spans="1:7" x14ac:dyDescent="0.3">
      <c r="A183" s="8" t="s">
        <v>16</v>
      </c>
      <c r="B183" s="16" t="s">
        <v>11</v>
      </c>
      <c r="C183" s="17" t="s">
        <v>292</v>
      </c>
      <c r="D183" s="17" t="s">
        <v>293</v>
      </c>
      <c r="E183" s="17" t="s">
        <v>14</v>
      </c>
    </row>
    <row r="184" spans="1:7" x14ac:dyDescent="0.3">
      <c r="A184" s="19"/>
      <c r="B184" s="20" t="s">
        <v>15</v>
      </c>
      <c r="C184" s="21">
        <v>-0.16148590951500919</v>
      </c>
      <c r="D184" s="21">
        <v>-5.1095393551241597E-2</v>
      </c>
      <c r="E184" s="22"/>
    </row>
    <row r="185" spans="1:7" x14ac:dyDescent="0.3">
      <c r="A185" s="8" t="s">
        <v>19</v>
      </c>
      <c r="B185" s="16" t="s">
        <v>11</v>
      </c>
      <c r="C185" s="17" t="s">
        <v>205</v>
      </c>
      <c r="D185" s="17" t="s">
        <v>157</v>
      </c>
      <c r="E185" s="17" t="s">
        <v>14</v>
      </c>
      <c r="F185" s="33">
        <f>(9820-9800)/9820</f>
        <v>2.0366598778004071E-3</v>
      </c>
      <c r="G185" s="33">
        <f>(10310-10280)/10280</f>
        <v>2.9182879377431907E-3</v>
      </c>
    </row>
    <row r="186" spans="1:7" x14ac:dyDescent="0.3">
      <c r="A186" s="19"/>
      <c r="B186" s="20" t="s">
        <v>15</v>
      </c>
      <c r="C186" s="21">
        <v>-1.9820785903267857E-2</v>
      </c>
      <c r="D186" s="21">
        <v>9.3625111417343643E-3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75" customHeight="1" x14ac:dyDescent="0.3">
      <c r="A189" s="87" t="s">
        <v>25</v>
      </c>
      <c r="B189" s="87"/>
      <c r="C189" s="87"/>
      <c r="D189" s="87"/>
      <c r="E189" s="87"/>
    </row>
    <row r="190" spans="1:7" x14ac:dyDescent="0.3">
      <c r="A190" s="5" t="s">
        <v>26</v>
      </c>
    </row>
    <row r="191" spans="1:7" x14ac:dyDescent="0.3">
      <c r="A191" s="5" t="s">
        <v>296</v>
      </c>
    </row>
    <row r="192" spans="1:7" x14ac:dyDescent="0.3">
      <c r="A192" s="5" t="s">
        <v>297</v>
      </c>
    </row>
    <row r="193" spans="1:6" x14ac:dyDescent="0.3">
      <c r="A193" s="5" t="s">
        <v>29</v>
      </c>
    </row>
    <row r="194" spans="1:6" x14ac:dyDescent="0.3">
      <c r="A194" s="5" t="s">
        <v>30</v>
      </c>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43522</v>
      </c>
      <c r="C198" s="24">
        <v>44985</v>
      </c>
      <c r="D198" s="25">
        <v>7.1345892154259183E-2</v>
      </c>
      <c r="E198" s="32">
        <v>3</v>
      </c>
    </row>
    <row r="199" spans="1:6" x14ac:dyDescent="0.3">
      <c r="A199" s="31" t="s">
        <v>37</v>
      </c>
      <c r="B199" s="24">
        <v>43494</v>
      </c>
      <c r="C199" s="24">
        <v>44957</v>
      </c>
      <c r="D199" s="25">
        <v>7.1413979807164893E-2</v>
      </c>
      <c r="E199" s="32">
        <v>3</v>
      </c>
    </row>
    <row r="200" spans="1:6" x14ac:dyDescent="0.3">
      <c r="A200" s="23" t="s">
        <v>38</v>
      </c>
      <c r="B200" s="24">
        <v>43459</v>
      </c>
      <c r="C200" s="24">
        <v>44922</v>
      </c>
      <c r="D200" s="25">
        <v>7.1872855081832179E-2</v>
      </c>
      <c r="E200" s="32">
        <v>3</v>
      </c>
    </row>
    <row r="201" spans="1:6" x14ac:dyDescent="0.3">
      <c r="A201" s="23" t="s">
        <v>39</v>
      </c>
      <c r="B201" s="24">
        <v>43431</v>
      </c>
      <c r="C201" s="24">
        <v>44894</v>
      </c>
      <c r="D201" s="25">
        <v>7.2266783201485399E-2</v>
      </c>
      <c r="E201" s="32">
        <v>3</v>
      </c>
    </row>
    <row r="202" spans="1:6" x14ac:dyDescent="0.3">
      <c r="A202" s="23" t="s">
        <v>40</v>
      </c>
      <c r="B202" s="24">
        <v>43396</v>
      </c>
      <c r="C202" s="24">
        <v>44859</v>
      </c>
      <c r="D202" s="25">
        <v>7.2309481114578938E-2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-0.81880563486487423</v>
      </c>
      <c r="D211" s="21">
        <v>-0.37226058418460994</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259</v>
      </c>
      <c r="D214" s="17" t="s">
        <v>100</v>
      </c>
      <c r="E214" s="17" t="s">
        <v>14</v>
      </c>
      <c r="F214" s="33">
        <f>(9850-9830)/9850</f>
        <v>2.0304568527918783E-3</v>
      </c>
      <c r="G214" s="33"/>
    </row>
    <row r="215" spans="1:7" x14ac:dyDescent="0.3">
      <c r="A215" s="19"/>
      <c r="B215" s="20" t="s">
        <v>15</v>
      </c>
      <c r="C215" s="21">
        <v>-1.6785253871986261E-2</v>
      </c>
      <c r="D215" s="21">
        <v>9.6745360446623963E-3</v>
      </c>
      <c r="E215" s="22"/>
    </row>
    <row r="216" spans="1:7" x14ac:dyDescent="0.3">
      <c r="A216" s="8" t="s">
        <v>22</v>
      </c>
      <c r="B216" s="16" t="s">
        <v>11</v>
      </c>
      <c r="C216" s="17" t="s">
        <v>101</v>
      </c>
      <c r="D216" s="17" t="s">
        <v>102</v>
      </c>
      <c r="E216" s="17" t="s">
        <v>14</v>
      </c>
    </row>
    <row r="217" spans="1:7" x14ac:dyDescent="0.3">
      <c r="A217" s="19"/>
      <c r="B217" s="20" t="s">
        <v>15</v>
      </c>
      <c r="C217" s="21">
        <v>0.37578180975338404</v>
      </c>
      <c r="D217" s="21">
        <v>5.1070218517526023E-2</v>
      </c>
      <c r="E217" s="22"/>
    </row>
    <row r="218" spans="1:7" ht="36" customHeight="1" x14ac:dyDescent="0.3">
      <c r="A218" s="87" t="s">
        <v>25</v>
      </c>
      <c r="B218" s="87"/>
      <c r="C218" s="87"/>
      <c r="D218" s="87"/>
      <c r="E218" s="87"/>
    </row>
    <row r="219" spans="1:7" x14ac:dyDescent="0.3">
      <c r="A219" s="5" t="s">
        <v>26</v>
      </c>
    </row>
    <row r="220" spans="1:7" x14ac:dyDescent="0.3">
      <c r="A220" s="5" t="s">
        <v>49</v>
      </c>
    </row>
    <row r="221" spans="1:7" x14ac:dyDescent="0.3">
      <c r="A221" s="5" t="s">
        <v>103</v>
      </c>
    </row>
    <row r="222" spans="1:7" x14ac:dyDescent="0.3">
      <c r="A222" s="5" t="s">
        <v>29</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43154</v>
      </c>
      <c r="C227" s="24">
        <v>44981</v>
      </c>
      <c r="D227" s="25">
        <v>0.14790460952742887</v>
      </c>
      <c r="E227" s="32">
        <v>4</v>
      </c>
    </row>
    <row r="228" spans="1:5" x14ac:dyDescent="0.3">
      <c r="A228" s="31" t="s">
        <v>37</v>
      </c>
      <c r="B228" s="24">
        <v>43126</v>
      </c>
      <c r="C228" s="24">
        <v>44953</v>
      </c>
      <c r="D228" s="25">
        <v>0.14822741107076723</v>
      </c>
      <c r="E228" s="32">
        <v>4</v>
      </c>
    </row>
    <row r="229" spans="1:5" x14ac:dyDescent="0.3">
      <c r="A229" s="23" t="s">
        <v>38</v>
      </c>
      <c r="B229" s="24">
        <v>43098</v>
      </c>
      <c r="C229" s="24">
        <v>44925</v>
      </c>
      <c r="D229" s="25">
        <v>0.14797917483434578</v>
      </c>
      <c r="E229" s="32">
        <v>4</v>
      </c>
    </row>
    <row r="230" spans="1:5" x14ac:dyDescent="0.3">
      <c r="A230" s="23" t="s">
        <v>39</v>
      </c>
      <c r="B230" s="24">
        <v>43063</v>
      </c>
      <c r="C230" s="24">
        <v>44890</v>
      </c>
      <c r="D230" s="25">
        <v>0.14789127478002434</v>
      </c>
      <c r="E230" s="32">
        <v>4</v>
      </c>
    </row>
    <row r="231" spans="1:5" x14ac:dyDescent="0.3">
      <c r="A231" s="23" t="s">
        <v>40</v>
      </c>
      <c r="B231" s="24">
        <v>43035</v>
      </c>
      <c r="C231" s="24">
        <v>44862</v>
      </c>
      <c r="D231" s="25">
        <v>0.14788832297156793</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-0.79289360474883763</v>
      </c>
      <c r="D240" s="21">
        <v>-0.27991759547809048</v>
      </c>
      <c r="E240" s="22"/>
    </row>
    <row r="241" spans="1:7" x14ac:dyDescent="0.3">
      <c r="A241" s="8" t="s">
        <v>16</v>
      </c>
      <c r="B241" s="16" t="s">
        <v>11</v>
      </c>
      <c r="C241" s="17" t="s">
        <v>108</v>
      </c>
      <c r="D241" s="17" t="s">
        <v>145</v>
      </c>
      <c r="E241" s="17" t="s">
        <v>14</v>
      </c>
    </row>
    <row r="242" spans="1:7" x14ac:dyDescent="0.3">
      <c r="A242" s="19"/>
      <c r="B242" s="20" t="s">
        <v>15</v>
      </c>
      <c r="C242" s="21">
        <v>-0.32728281718066421</v>
      </c>
      <c r="D242" s="21">
        <v>-4.1049388025973133E-2</v>
      </c>
      <c r="E242" s="22"/>
    </row>
    <row r="243" spans="1:7" x14ac:dyDescent="0.3">
      <c r="A243" s="8" t="s">
        <v>19</v>
      </c>
      <c r="B243" s="16" t="s">
        <v>11</v>
      </c>
      <c r="C243" s="17" t="s">
        <v>298</v>
      </c>
      <c r="D243" s="17" t="s">
        <v>299</v>
      </c>
      <c r="E243" s="17" t="s">
        <v>14</v>
      </c>
      <c r="F243" s="33">
        <f>(11140-11180)/11180</f>
        <v>-3.5778175313059034E-3</v>
      </c>
      <c r="G243" s="33">
        <f>(14910-14770)/14910</f>
        <v>9.3896713615023476E-3</v>
      </c>
    </row>
    <row r="244" spans="1:7" x14ac:dyDescent="0.3">
      <c r="A244" s="19"/>
      <c r="B244" s="20" t="s">
        <v>15</v>
      </c>
      <c r="C244" s="21">
        <v>0.1141055598381191</v>
      </c>
      <c r="D244" s="21">
        <v>8.1092717381149981E-2</v>
      </c>
      <c r="E244" s="22"/>
    </row>
    <row r="245" spans="1:7" x14ac:dyDescent="0.3">
      <c r="A245" s="8" t="s">
        <v>22</v>
      </c>
      <c r="B245" s="16" t="s">
        <v>11</v>
      </c>
      <c r="C245" s="17" t="s">
        <v>112</v>
      </c>
      <c r="D245" s="17" t="s">
        <v>113</v>
      </c>
      <c r="E245" s="17" t="s">
        <v>14</v>
      </c>
    </row>
    <row r="246" spans="1:7" x14ac:dyDescent="0.3">
      <c r="A246" s="19"/>
      <c r="B246" s="20" t="s">
        <v>15</v>
      </c>
      <c r="C246" s="21">
        <v>1.0786521931687743</v>
      </c>
      <c r="D246" s="21">
        <v>0.21357726864154336</v>
      </c>
      <c r="E246" s="22"/>
    </row>
    <row r="247" spans="1:7" ht="36" customHeight="1" x14ac:dyDescent="0.3">
      <c r="A247" s="87" t="s">
        <v>25</v>
      </c>
      <c r="B247" s="87"/>
      <c r="C247" s="87"/>
      <c r="D247" s="87"/>
      <c r="E247" s="87"/>
    </row>
    <row r="248" spans="1:7" x14ac:dyDescent="0.3">
      <c r="A248" s="5" t="s">
        <v>26</v>
      </c>
    </row>
    <row r="249" spans="1:7" x14ac:dyDescent="0.3">
      <c r="A249" s="5" t="s">
        <v>296</v>
      </c>
    </row>
    <row r="250" spans="1:7" x14ac:dyDescent="0.3">
      <c r="A250" s="5" t="s">
        <v>250</v>
      </c>
    </row>
    <row r="251" spans="1:7" x14ac:dyDescent="0.3">
      <c r="A251" s="5" t="s">
        <v>115</v>
      </c>
    </row>
    <row r="252" spans="1:7" x14ac:dyDescent="0.3">
      <c r="A252" s="5" t="s">
        <v>30</v>
      </c>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43159</v>
      </c>
      <c r="C256" s="24">
        <v>44985</v>
      </c>
      <c r="D256" s="25">
        <v>0.17181873845575776</v>
      </c>
      <c r="E256" s="32">
        <v>4</v>
      </c>
    </row>
    <row r="257" spans="1:7" x14ac:dyDescent="0.3">
      <c r="A257" s="31" t="s">
        <v>37</v>
      </c>
      <c r="B257" s="24">
        <v>43131</v>
      </c>
      <c r="C257" s="24">
        <v>44957</v>
      </c>
      <c r="D257" s="25">
        <v>0.17260852894709308</v>
      </c>
      <c r="E257" s="32">
        <v>4</v>
      </c>
    </row>
    <row r="258" spans="1:7" x14ac:dyDescent="0.3">
      <c r="A258" s="23" t="s">
        <v>38</v>
      </c>
      <c r="B258" s="24">
        <v>43098</v>
      </c>
      <c r="C258" s="24">
        <v>44925</v>
      </c>
      <c r="D258" s="25">
        <v>0.17246744407660408</v>
      </c>
      <c r="E258" s="32">
        <v>4</v>
      </c>
    </row>
    <row r="259" spans="1:7" x14ac:dyDescent="0.3">
      <c r="A259" s="23" t="s">
        <v>39</v>
      </c>
      <c r="B259" s="24">
        <v>43069</v>
      </c>
      <c r="C259" s="24">
        <v>44895</v>
      </c>
      <c r="D259" s="25">
        <v>0.17216464528616041</v>
      </c>
      <c r="E259" s="32">
        <v>4</v>
      </c>
    </row>
    <row r="260" spans="1:7" x14ac:dyDescent="0.3">
      <c r="A260" s="23" t="s">
        <v>40</v>
      </c>
      <c r="B260" s="24">
        <v>43039</v>
      </c>
      <c r="C260" s="24">
        <v>44865</v>
      </c>
      <c r="D260" s="25">
        <v>0.17153450161264167</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-0.87180081693621614</v>
      </c>
      <c r="D269" s="21">
        <v>-0.32231779845393704</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300</v>
      </c>
      <c r="D272" s="17" t="s">
        <v>301</v>
      </c>
      <c r="E272" s="17" t="s">
        <v>14</v>
      </c>
      <c r="F272" s="33">
        <f>(10040-10080)/10080</f>
        <v>-3.968253968253968E-3</v>
      </c>
      <c r="G272" s="33">
        <f>(10530-10560)/10560</f>
        <v>-2.840909090909091E-3</v>
      </c>
    </row>
    <row r="273" spans="1:6" x14ac:dyDescent="0.3">
      <c r="A273" s="19"/>
      <c r="B273" s="20" t="s">
        <v>15</v>
      </c>
      <c r="C273" s="21">
        <v>4.2034210526316063E-3</v>
      </c>
      <c r="D273" s="21">
        <v>1.0450192612043052E-2</v>
      </c>
      <c r="E273" s="22"/>
    </row>
    <row r="274" spans="1:6" x14ac:dyDescent="0.3">
      <c r="A274" s="8" t="s">
        <v>22</v>
      </c>
      <c r="B274" s="16" t="s">
        <v>11</v>
      </c>
      <c r="C274" s="17" t="s">
        <v>123</v>
      </c>
      <c r="D274" s="17" t="s">
        <v>302</v>
      </c>
      <c r="E274" s="17" t="s">
        <v>14</v>
      </c>
    </row>
    <row r="275" spans="1:6" x14ac:dyDescent="0.3">
      <c r="A275" s="19"/>
      <c r="B275" s="20" t="s">
        <v>15</v>
      </c>
      <c r="C275" s="21">
        <v>0.59567629485593065</v>
      </c>
      <c r="D275" s="21">
        <v>9.6301635343674308E-2</v>
      </c>
      <c r="E275" s="22"/>
    </row>
    <row r="276" spans="1:6" ht="36" customHeight="1" x14ac:dyDescent="0.3">
      <c r="A276" s="87" t="s">
        <v>25</v>
      </c>
      <c r="B276" s="87"/>
      <c r="C276" s="87"/>
      <c r="D276" s="87"/>
      <c r="E276" s="87"/>
    </row>
    <row r="277" spans="1:6" x14ac:dyDescent="0.3">
      <c r="A277" s="5" t="s">
        <v>26</v>
      </c>
    </row>
    <row r="278" spans="1:6" x14ac:dyDescent="0.3">
      <c r="A278" s="5" t="s">
        <v>85</v>
      </c>
    </row>
    <row r="279" spans="1:6" x14ac:dyDescent="0.3">
      <c r="A279" s="5" t="s">
        <v>303</v>
      </c>
    </row>
    <row r="280" spans="1:6" x14ac:dyDescent="0.3">
      <c r="A280" s="5" t="s">
        <v>115</v>
      </c>
    </row>
    <row r="281" spans="1:6" x14ac:dyDescent="0.3">
      <c r="A281" s="5" t="s">
        <v>30</v>
      </c>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43159</v>
      </c>
      <c r="C285" s="24">
        <v>44985</v>
      </c>
      <c r="D285" s="25">
        <v>0.2072724790383102</v>
      </c>
      <c r="E285" s="32">
        <v>5</v>
      </c>
    </row>
    <row r="286" spans="1:6" x14ac:dyDescent="0.3">
      <c r="A286" s="31" t="s">
        <v>37</v>
      </c>
      <c r="B286" s="24">
        <v>43131</v>
      </c>
      <c r="C286" s="24">
        <v>44957</v>
      </c>
      <c r="D286" s="25">
        <v>0.20739629311627003</v>
      </c>
      <c r="E286" s="32">
        <v>5</v>
      </c>
    </row>
    <row r="287" spans="1:6" x14ac:dyDescent="0.3">
      <c r="A287" s="23" t="s">
        <v>38</v>
      </c>
      <c r="B287" s="24">
        <v>43098</v>
      </c>
      <c r="C287" s="24">
        <v>44925</v>
      </c>
      <c r="D287" s="25">
        <v>0.20677811267506932</v>
      </c>
      <c r="E287" s="32">
        <v>5</v>
      </c>
    </row>
    <row r="288" spans="1:6" x14ac:dyDescent="0.3">
      <c r="A288" s="23" t="s">
        <v>39</v>
      </c>
      <c r="B288" s="24">
        <v>43069</v>
      </c>
      <c r="C288" s="24">
        <v>44895</v>
      </c>
      <c r="D288" s="25">
        <v>0.2057554010649599</v>
      </c>
      <c r="E288" s="32">
        <v>5</v>
      </c>
    </row>
    <row r="289" spans="1:7" x14ac:dyDescent="0.3">
      <c r="A289" s="23" t="s">
        <v>40</v>
      </c>
      <c r="B289" s="24">
        <v>43039</v>
      </c>
      <c r="C289" s="24">
        <v>44865</v>
      </c>
      <c r="D289" s="25">
        <v>0.20474979981068023</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-0.25477329853481268</v>
      </c>
      <c r="D298" s="21">
        <v>-8.7755468861781982E-2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254</v>
      </c>
      <c r="D301" s="17" t="s">
        <v>21</v>
      </c>
      <c r="E301" s="17" t="s">
        <v>14</v>
      </c>
      <c r="G301" s="33">
        <f>(10130-10120)/10130</f>
        <v>9.871668311944718E-4</v>
      </c>
    </row>
    <row r="302" spans="1:7" x14ac:dyDescent="0.3">
      <c r="A302" s="19"/>
      <c r="B302" s="20" t="s">
        <v>15</v>
      </c>
      <c r="C302" s="21">
        <v>7.5901328273242363E-4</v>
      </c>
      <c r="D302" s="21">
        <v>6.0553660213440441E-3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5.25" customHeight="1" x14ac:dyDescent="0.3">
      <c r="A305" s="87" t="s">
        <v>25</v>
      </c>
      <c r="B305" s="87"/>
      <c r="C305" s="87"/>
      <c r="D305" s="87"/>
      <c r="E305" s="87"/>
    </row>
    <row r="306" spans="1:6" x14ac:dyDescent="0.3">
      <c r="A306" s="5" t="s">
        <v>26</v>
      </c>
    </row>
    <row r="307" spans="1:6" x14ac:dyDescent="0.3">
      <c r="A307" s="5" t="s">
        <v>138</v>
      </c>
    </row>
    <row r="308" spans="1:6" x14ac:dyDescent="0.3">
      <c r="A308" s="5" t="s">
        <v>304</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43154</v>
      </c>
      <c r="C314" s="24">
        <v>44981</v>
      </c>
      <c r="D314" s="25">
        <v>2.6783135724308998E-2</v>
      </c>
      <c r="E314" s="32">
        <v>2</v>
      </c>
    </row>
    <row r="315" spans="1:6" x14ac:dyDescent="0.3">
      <c r="A315" s="31" t="s">
        <v>37</v>
      </c>
      <c r="B315" s="24">
        <v>43126</v>
      </c>
      <c r="C315" s="24">
        <v>44953</v>
      </c>
      <c r="D315" s="25">
        <v>2.6740755395303604E-2</v>
      </c>
      <c r="E315" s="32">
        <v>2</v>
      </c>
    </row>
    <row r="316" spans="1:6" x14ac:dyDescent="0.3">
      <c r="A316" s="23" t="s">
        <v>38</v>
      </c>
      <c r="B316" s="24">
        <v>43098</v>
      </c>
      <c r="C316" s="24">
        <v>44925</v>
      </c>
      <c r="D316" s="25">
        <v>2.6710786807214677E-2</v>
      </c>
      <c r="E316" s="32">
        <v>2</v>
      </c>
    </row>
    <row r="317" spans="1:6" x14ac:dyDescent="0.3">
      <c r="A317" s="23" t="s">
        <v>39</v>
      </c>
      <c r="B317" s="24">
        <v>43063</v>
      </c>
      <c r="C317" s="24">
        <v>44890</v>
      </c>
      <c r="D317" s="25">
        <v>2.6681842748086815E-2</v>
      </c>
      <c r="E317" s="32">
        <v>2</v>
      </c>
    </row>
    <row r="318" spans="1:6" x14ac:dyDescent="0.3">
      <c r="A318" s="23" t="s">
        <v>40</v>
      </c>
      <c r="B318" s="24">
        <v>43035</v>
      </c>
      <c r="C318" s="24">
        <v>44862</v>
      </c>
      <c r="D318" s="25">
        <v>2.6603669642614812E-2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142</v>
      </c>
      <c r="D326" s="18" t="s">
        <v>305</v>
      </c>
      <c r="E326" s="17" t="s">
        <v>14</v>
      </c>
    </row>
    <row r="327" spans="1:7" x14ac:dyDescent="0.3">
      <c r="A327" s="19"/>
      <c r="B327" s="20" t="s">
        <v>15</v>
      </c>
      <c r="C327" s="21">
        <v>-0.56428742169274992</v>
      </c>
      <c r="D327" s="21">
        <v>-0.18412507646186071</v>
      </c>
      <c r="E327" s="22"/>
    </row>
    <row r="328" spans="1:7" x14ac:dyDescent="0.3">
      <c r="A328" s="8" t="s">
        <v>16</v>
      </c>
      <c r="B328" s="16" t="s">
        <v>11</v>
      </c>
      <c r="C328" s="17" t="s">
        <v>144</v>
      </c>
      <c r="D328" s="17" t="s">
        <v>306</v>
      </c>
      <c r="E328" s="17" t="s">
        <v>14</v>
      </c>
    </row>
    <row r="329" spans="1:7" x14ac:dyDescent="0.3">
      <c r="A329" s="19"/>
      <c r="B329" s="20" t="s">
        <v>15</v>
      </c>
      <c r="C329" s="21">
        <v>-0.19285172253831806</v>
      </c>
      <c r="D329" s="21">
        <v>-2.9158427167508272E-2</v>
      </c>
      <c r="E329" s="22"/>
    </row>
    <row r="330" spans="1:7" x14ac:dyDescent="0.3">
      <c r="A330" s="8" t="s">
        <v>19</v>
      </c>
      <c r="B330" s="16" t="s">
        <v>11</v>
      </c>
      <c r="C330" s="17" t="s">
        <v>307</v>
      </c>
      <c r="D330" s="17" t="s">
        <v>308</v>
      </c>
      <c r="E330" s="17" t="s">
        <v>14</v>
      </c>
      <c r="F330" s="33">
        <f>(10730-10720)/10730</f>
        <v>9.3196644920782849E-4</v>
      </c>
      <c r="G330" s="33">
        <f>(15760-15720)/15760</f>
        <v>2.5380710659898475E-3</v>
      </c>
    </row>
    <row r="331" spans="1:7" x14ac:dyDescent="0.3">
      <c r="A331" s="19"/>
      <c r="B331" s="20" t="s">
        <v>15</v>
      </c>
      <c r="C331" s="21">
        <v>7.1800999162989543E-2</v>
      </c>
      <c r="D331" s="21">
        <v>9.4650480941180559E-2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 customHeight="1" x14ac:dyDescent="0.3">
      <c r="A334" s="87" t="s">
        <v>25</v>
      </c>
      <c r="B334" s="87"/>
      <c r="C334" s="87"/>
      <c r="D334" s="87"/>
      <c r="E334" s="87"/>
    </row>
    <row r="335" spans="1:7" x14ac:dyDescent="0.3">
      <c r="A335" s="5" t="s">
        <v>26</v>
      </c>
    </row>
    <row r="336" spans="1:7" x14ac:dyDescent="0.3">
      <c r="A336" s="5" t="s">
        <v>296</v>
      </c>
    </row>
    <row r="337" spans="1:6" x14ac:dyDescent="0.3">
      <c r="A337" s="5" t="s">
        <v>309</v>
      </c>
    </row>
    <row r="338" spans="1:6" x14ac:dyDescent="0.3">
      <c r="A338" s="5" t="s">
        <v>150</v>
      </c>
    </row>
    <row r="339" spans="1:6" x14ac:dyDescent="0.3">
      <c r="A339" s="5" t="s">
        <v>30</v>
      </c>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44985</v>
      </c>
      <c r="D343" s="25">
        <v>0.175645736569224</v>
      </c>
      <c r="E343" s="32">
        <v>4</v>
      </c>
    </row>
    <row r="344" spans="1:6" x14ac:dyDescent="0.3">
      <c r="A344" s="31" t="s">
        <v>37</v>
      </c>
      <c r="B344" s="24">
        <v>43910</v>
      </c>
      <c r="C344" s="24">
        <v>44957</v>
      </c>
      <c r="D344" s="25">
        <v>0.17666931468596081</v>
      </c>
      <c r="E344" s="32">
        <v>4</v>
      </c>
    </row>
    <row r="345" spans="1:6" x14ac:dyDescent="0.3">
      <c r="A345" s="23" t="s">
        <v>38</v>
      </c>
      <c r="B345" s="24">
        <v>43910</v>
      </c>
      <c r="C345" s="24">
        <v>44925</v>
      </c>
      <c r="D345" s="25">
        <v>0.17771411332721862</v>
      </c>
      <c r="E345" s="32">
        <v>4</v>
      </c>
    </row>
    <row r="346" spans="1:6" x14ac:dyDescent="0.3">
      <c r="A346" s="23" t="s">
        <v>39</v>
      </c>
      <c r="B346" s="24">
        <v>43910</v>
      </c>
      <c r="C346" s="24">
        <v>44895</v>
      </c>
      <c r="D346" s="25">
        <v>0.17870222487620868</v>
      </c>
      <c r="E346" s="32">
        <v>4</v>
      </c>
    </row>
    <row r="347" spans="1:6" x14ac:dyDescent="0.3">
      <c r="A347" s="23" t="s">
        <v>40</v>
      </c>
      <c r="B347" s="24">
        <v>43910</v>
      </c>
      <c r="C347" s="24">
        <v>44865</v>
      </c>
      <c r="D347" s="25">
        <v>0.17838350074725953</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-0.62417273064260093</v>
      </c>
      <c r="D356" s="21">
        <v>-0.241190095875222</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310</v>
      </c>
      <c r="D359" s="17" t="s">
        <v>167</v>
      </c>
      <c r="E359" s="17" t="s">
        <v>14</v>
      </c>
      <c r="F359" s="33">
        <f>(9830-9810)/9830</f>
        <v>2.0345879959308239E-3</v>
      </c>
      <c r="G359" s="33">
        <f>(10260-10240)/10260</f>
        <v>1.9493177387914229E-3</v>
      </c>
    </row>
    <row r="360" spans="1:7" x14ac:dyDescent="0.3">
      <c r="A360" s="19"/>
      <c r="B360" s="20" t="s">
        <v>15</v>
      </c>
      <c r="C360" s="21">
        <v>-1.9291961460518592E-2</v>
      </c>
      <c r="D360" s="21">
        <v>7.8749727514662027E-3</v>
      </c>
      <c r="E360" s="22"/>
    </row>
    <row r="361" spans="1:7" x14ac:dyDescent="0.3">
      <c r="A361" s="8" t="s">
        <v>22</v>
      </c>
      <c r="B361" s="16" t="s">
        <v>11</v>
      </c>
      <c r="C361" s="17" t="s">
        <v>158</v>
      </c>
      <c r="D361" s="17" t="s">
        <v>311</v>
      </c>
      <c r="E361" s="17" t="s">
        <v>14</v>
      </c>
    </row>
    <row r="362" spans="1:7" x14ac:dyDescent="0.3">
      <c r="A362" s="19"/>
      <c r="B362" s="20" t="s">
        <v>15</v>
      </c>
      <c r="C362" s="21">
        <v>0.22688072543591775</v>
      </c>
      <c r="D362" s="21">
        <v>4.1989833338387683E-2</v>
      </c>
      <c r="E362" s="22"/>
    </row>
    <row r="363" spans="1:7" ht="38.25" customHeight="1" x14ac:dyDescent="0.3">
      <c r="A363" s="87" t="s">
        <v>25</v>
      </c>
      <c r="B363" s="87"/>
      <c r="C363" s="87"/>
      <c r="D363" s="87"/>
      <c r="E363" s="87"/>
    </row>
    <row r="364" spans="1:7" x14ac:dyDescent="0.3">
      <c r="A364" s="5" t="s">
        <v>26</v>
      </c>
    </row>
    <row r="365" spans="1:7" x14ac:dyDescent="0.3">
      <c r="A365" s="5" t="s">
        <v>49</v>
      </c>
    </row>
    <row r="366" spans="1:7" x14ac:dyDescent="0.3">
      <c r="A366" s="5" t="s">
        <v>312</v>
      </c>
    </row>
    <row r="367" spans="1:7" x14ac:dyDescent="0.3">
      <c r="A367" s="5" t="s">
        <v>313</v>
      </c>
    </row>
    <row r="368" spans="1:7" x14ac:dyDescent="0.3">
      <c r="A368" s="5" t="s">
        <v>30</v>
      </c>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43154</v>
      </c>
      <c r="C372" s="24">
        <v>44981</v>
      </c>
      <c r="D372" s="25">
        <v>8.3080065106412873E-2</v>
      </c>
      <c r="E372" s="32">
        <v>3</v>
      </c>
    </row>
    <row r="373" spans="1:6" x14ac:dyDescent="0.3">
      <c r="A373" s="31" t="s">
        <v>37</v>
      </c>
      <c r="B373" s="24">
        <v>43126</v>
      </c>
      <c r="C373" s="24">
        <v>44953</v>
      </c>
      <c r="D373" s="25">
        <v>8.3123806841202658E-2</v>
      </c>
      <c r="E373" s="32">
        <v>3</v>
      </c>
    </row>
    <row r="374" spans="1:6" x14ac:dyDescent="0.3">
      <c r="A374" s="23" t="s">
        <v>38</v>
      </c>
      <c r="B374" s="24">
        <v>43098</v>
      </c>
      <c r="C374" s="24">
        <v>44925</v>
      </c>
      <c r="D374" s="25">
        <v>8.3151484465690109E-2</v>
      </c>
      <c r="E374" s="32">
        <v>3</v>
      </c>
    </row>
    <row r="375" spans="1:6" x14ac:dyDescent="0.3">
      <c r="A375" s="23" t="s">
        <v>39</v>
      </c>
      <c r="B375" s="24">
        <v>43063</v>
      </c>
      <c r="C375" s="24">
        <v>44890</v>
      </c>
      <c r="D375" s="25">
        <v>8.3183142587139741E-2</v>
      </c>
      <c r="E375" s="32">
        <v>3</v>
      </c>
    </row>
    <row r="376" spans="1:6" x14ac:dyDescent="0.3">
      <c r="A376" s="23" t="s">
        <v>40</v>
      </c>
      <c r="B376" s="24">
        <v>43035</v>
      </c>
      <c r="C376" s="24">
        <v>44862</v>
      </c>
      <c r="D376" s="25">
        <v>8.3083787958521366E-2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-0.76108471052641891</v>
      </c>
      <c r="D385" s="21">
        <v>-0.35377066920126565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315</v>
      </c>
      <c r="D388" s="17" t="s">
        <v>316</v>
      </c>
      <c r="E388" s="17" t="s">
        <v>14</v>
      </c>
      <c r="F388" s="33">
        <f>(10210-10190)/10210</f>
        <v>1.9588638589618022E-3</v>
      </c>
      <c r="G388" s="33">
        <f>(11060-11040)/11060</f>
        <v>1.8083182640144665E-3</v>
      </c>
    </row>
    <row r="389" spans="1:7" x14ac:dyDescent="0.3">
      <c r="A389" s="19"/>
      <c r="B389" s="20" t="s">
        <v>15</v>
      </c>
      <c r="C389" s="21">
        <v>1.895459348873163E-2</v>
      </c>
      <c r="D389" s="21">
        <v>3.3482521179120095E-2</v>
      </c>
      <c r="E389" s="22"/>
    </row>
    <row r="390" spans="1:7" x14ac:dyDescent="0.3">
      <c r="A390" s="8" t="s">
        <v>22</v>
      </c>
      <c r="B390" s="16" t="s">
        <v>11</v>
      </c>
      <c r="C390" s="17" t="s">
        <v>169</v>
      </c>
      <c r="D390" s="17" t="s">
        <v>170</v>
      </c>
      <c r="E390" s="17" t="s">
        <v>14</v>
      </c>
    </row>
    <row r="391" spans="1:7" x14ac:dyDescent="0.3">
      <c r="A391" s="19"/>
      <c r="B391" s="20" t="s">
        <v>15</v>
      </c>
      <c r="C391" s="21">
        <v>0.46172516556291399</v>
      </c>
      <c r="D391" s="21">
        <v>0.10835224470549765</v>
      </c>
      <c r="E391" s="22"/>
    </row>
    <row r="392" spans="1:7" ht="36" customHeight="1" x14ac:dyDescent="0.3">
      <c r="A392" s="87" t="s">
        <v>25</v>
      </c>
      <c r="B392" s="87"/>
      <c r="C392" s="87"/>
      <c r="D392" s="87"/>
      <c r="E392" s="87"/>
    </row>
    <row r="393" spans="1:7" x14ac:dyDescent="0.3">
      <c r="A393" s="5" t="s">
        <v>26</v>
      </c>
    </row>
    <row r="394" spans="1:7" x14ac:dyDescent="0.3">
      <c r="A394" s="5" t="s">
        <v>49</v>
      </c>
    </row>
    <row r="395" spans="1:7" x14ac:dyDescent="0.3">
      <c r="A395" s="5" t="s">
        <v>267</v>
      </c>
    </row>
    <row r="396" spans="1:7" x14ac:dyDescent="0.3">
      <c r="A396" s="5" t="s">
        <v>29</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43158</v>
      </c>
      <c r="C401" s="24">
        <v>44985</v>
      </c>
      <c r="D401" s="25">
        <v>0.15343625511870559</v>
      </c>
      <c r="E401" s="32">
        <v>4</v>
      </c>
    </row>
    <row r="402" spans="1:5" x14ac:dyDescent="0.3">
      <c r="A402" s="31" t="s">
        <v>37</v>
      </c>
      <c r="B402" s="24">
        <v>43130</v>
      </c>
      <c r="C402" s="24">
        <v>44957</v>
      </c>
      <c r="D402" s="25">
        <v>0.15438641306227471</v>
      </c>
      <c r="E402" s="32">
        <v>4</v>
      </c>
    </row>
    <row r="403" spans="1:5" x14ac:dyDescent="0.3">
      <c r="A403" s="23" t="s">
        <v>38</v>
      </c>
      <c r="B403" s="24">
        <v>43096</v>
      </c>
      <c r="C403" s="24">
        <v>44922</v>
      </c>
      <c r="D403" s="25">
        <v>0.15414658099876702</v>
      </c>
      <c r="E403" s="32">
        <v>4</v>
      </c>
    </row>
    <row r="404" spans="1:5" x14ac:dyDescent="0.3">
      <c r="A404" s="23" t="s">
        <v>39</v>
      </c>
      <c r="B404" s="24">
        <v>43067</v>
      </c>
      <c r="C404" s="24">
        <v>44894</v>
      </c>
      <c r="D404" s="25">
        <v>0.15374734903107717</v>
      </c>
      <c r="E404" s="32">
        <v>4</v>
      </c>
    </row>
    <row r="405" spans="1:5" x14ac:dyDescent="0.3">
      <c r="A405" s="23" t="s">
        <v>40</v>
      </c>
      <c r="B405" s="24">
        <v>43032</v>
      </c>
      <c r="C405" s="24">
        <v>44859</v>
      </c>
      <c r="D405" s="25">
        <v>0.15347924340868729</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172</v>
      </c>
      <c r="D413" s="18" t="s">
        <v>173</v>
      </c>
      <c r="E413" s="17" t="s">
        <v>14</v>
      </c>
    </row>
    <row r="414" spans="1:5" x14ac:dyDescent="0.3">
      <c r="A414" s="19"/>
      <c r="B414" s="20" t="s">
        <v>15</v>
      </c>
      <c r="C414" s="21">
        <v>-0.7433744881997868</v>
      </c>
      <c r="D414" s="21">
        <v>-0.33710866289248376</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260</v>
      </c>
      <c r="D417" s="17" t="s">
        <v>168</v>
      </c>
      <c r="E417" s="17" t="s">
        <v>14</v>
      </c>
      <c r="F417" s="33">
        <f>(10290-10260)/10290</f>
        <v>2.9154518950437317E-3</v>
      </c>
      <c r="G417" s="33">
        <f>(11180-11150)/11180</f>
        <v>2.6833631484794273E-3</v>
      </c>
    </row>
    <row r="418" spans="1:7" x14ac:dyDescent="0.3">
      <c r="A418" s="19"/>
      <c r="B418" s="20" t="s">
        <v>15</v>
      </c>
      <c r="C418" s="21">
        <v>2.5578795436889123E-2</v>
      </c>
      <c r="D418" s="21">
        <v>3.7072610728539734E-2</v>
      </c>
      <c r="E418" s="22"/>
    </row>
    <row r="419" spans="1:7" x14ac:dyDescent="0.3">
      <c r="A419" s="8" t="s">
        <v>22</v>
      </c>
      <c r="B419" s="16" t="s">
        <v>11</v>
      </c>
      <c r="C419" s="17" t="s">
        <v>176</v>
      </c>
      <c r="D419" s="17" t="s">
        <v>177</v>
      </c>
      <c r="E419" s="17" t="s">
        <v>14</v>
      </c>
    </row>
    <row r="420" spans="1:7" x14ac:dyDescent="0.3">
      <c r="A420" s="19"/>
      <c r="B420" s="20" t="s">
        <v>15</v>
      </c>
      <c r="C420" s="21">
        <v>0.44704777872965362</v>
      </c>
      <c r="D420" s="21">
        <v>0.11446025711829244</v>
      </c>
      <c r="E420" s="22"/>
    </row>
    <row r="421" spans="1:7" ht="36" customHeight="1" x14ac:dyDescent="0.3">
      <c r="A421" s="87" t="s">
        <v>25</v>
      </c>
      <c r="B421" s="87"/>
      <c r="C421" s="87"/>
      <c r="D421" s="87"/>
      <c r="E421" s="87"/>
    </row>
    <row r="422" spans="1:7" x14ac:dyDescent="0.3">
      <c r="A422" s="5" t="s">
        <v>26</v>
      </c>
    </row>
    <row r="423" spans="1:7" x14ac:dyDescent="0.3">
      <c r="A423" s="5" t="s">
        <v>49</v>
      </c>
    </row>
    <row r="424" spans="1:7" x14ac:dyDescent="0.3">
      <c r="A424" s="5" t="s">
        <v>317</v>
      </c>
    </row>
    <row r="425" spans="1:7" x14ac:dyDescent="0.3">
      <c r="A425" s="5" t="s">
        <v>179</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43158</v>
      </c>
      <c r="C430" s="24">
        <v>44985</v>
      </c>
      <c r="D430" s="25">
        <v>0.14627557576239927</v>
      </c>
      <c r="E430" s="32">
        <v>4</v>
      </c>
    </row>
    <row r="431" spans="1:7" x14ac:dyDescent="0.3">
      <c r="A431" s="31" t="s">
        <v>37</v>
      </c>
      <c r="B431" s="24">
        <v>43130</v>
      </c>
      <c r="C431" s="24">
        <v>44957</v>
      </c>
      <c r="D431" s="25">
        <v>0.14731431464430364</v>
      </c>
      <c r="E431" s="32">
        <v>4</v>
      </c>
    </row>
    <row r="432" spans="1:7" x14ac:dyDescent="0.3">
      <c r="A432" s="23" t="s">
        <v>38</v>
      </c>
      <c r="B432" s="24">
        <v>43096</v>
      </c>
      <c r="C432" s="24">
        <v>44922</v>
      </c>
      <c r="D432" s="25">
        <v>0.14713116278792804</v>
      </c>
      <c r="E432" s="32">
        <v>4</v>
      </c>
    </row>
    <row r="433" spans="1:7" x14ac:dyDescent="0.3">
      <c r="A433" s="23" t="s">
        <v>39</v>
      </c>
      <c r="B433" s="24">
        <v>43067</v>
      </c>
      <c r="C433" s="24">
        <v>44894</v>
      </c>
      <c r="D433" s="25">
        <v>0.14669527507241395</v>
      </c>
      <c r="E433" s="32">
        <v>4</v>
      </c>
    </row>
    <row r="434" spans="1:7" x14ac:dyDescent="0.3">
      <c r="A434" s="23" t="s">
        <v>40</v>
      </c>
      <c r="B434" s="24">
        <v>43032</v>
      </c>
      <c r="C434" s="24">
        <v>44859</v>
      </c>
      <c r="D434" s="25">
        <v>0.14644539843288046</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-0.50600546379246081</v>
      </c>
      <c r="D443" s="21">
        <v>-0.24109576214269901</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239</v>
      </c>
      <c r="D446" s="17" t="s">
        <v>232</v>
      </c>
      <c r="E446" s="17" t="s">
        <v>14</v>
      </c>
      <c r="F446" s="33">
        <f>(9490-9470)/9490</f>
        <v>2.1074815595363539E-3</v>
      </c>
      <c r="G446" s="33">
        <f>(9900-9890)/9900</f>
        <v>1.0101010101010101E-3</v>
      </c>
    </row>
    <row r="447" spans="1:7" x14ac:dyDescent="0.3">
      <c r="A447" s="19"/>
      <c r="B447" s="20" t="s">
        <v>15</v>
      </c>
      <c r="C447" s="21">
        <v>-5.3056442985961239E-2</v>
      </c>
      <c r="D447" s="21">
        <v>-5.6286637506317572E-3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ht="38.25" customHeight="1" x14ac:dyDescent="0.3">
      <c r="A450" s="87" t="s">
        <v>25</v>
      </c>
      <c r="B450" s="87"/>
      <c r="C450" s="87"/>
      <c r="D450" s="87"/>
      <c r="E450" s="87"/>
    </row>
    <row r="451" spans="1:6" x14ac:dyDescent="0.3">
      <c r="A451" s="5" t="s">
        <v>26</v>
      </c>
    </row>
    <row r="452" spans="1:6" x14ac:dyDescent="0.3">
      <c r="A452" s="5" t="s">
        <v>138</v>
      </c>
    </row>
    <row r="453" spans="1:6" x14ac:dyDescent="0.3">
      <c r="A453" s="5" t="s">
        <v>255</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43158</v>
      </c>
      <c r="C459" s="24">
        <v>44978</v>
      </c>
      <c r="D459" s="25">
        <v>8.2215823462371676E-2</v>
      </c>
      <c r="E459" s="32">
        <v>3</v>
      </c>
    </row>
    <row r="460" spans="1:6" x14ac:dyDescent="0.3">
      <c r="A460" s="31" t="s">
        <v>37</v>
      </c>
      <c r="B460" s="24">
        <v>43130</v>
      </c>
      <c r="C460" s="24">
        <v>44950</v>
      </c>
      <c r="D460" s="25">
        <v>8.2439317543807109E-2</v>
      </c>
      <c r="E460" s="32">
        <v>3</v>
      </c>
    </row>
    <row r="461" spans="1:6" x14ac:dyDescent="0.3">
      <c r="A461" s="23" t="s">
        <v>38</v>
      </c>
      <c r="B461" s="24">
        <v>43102</v>
      </c>
      <c r="C461" s="24">
        <v>44922</v>
      </c>
      <c r="D461" s="25">
        <v>8.2292510304222077E-2</v>
      </c>
      <c r="E461" s="32">
        <v>3</v>
      </c>
    </row>
    <row r="462" spans="1:6" x14ac:dyDescent="0.3">
      <c r="A462" s="23" t="s">
        <v>39</v>
      </c>
      <c r="B462" s="24">
        <v>43074</v>
      </c>
      <c r="C462" s="24">
        <v>44894</v>
      </c>
      <c r="D462" s="25">
        <v>8.2251551367598694E-2</v>
      </c>
      <c r="E462" s="32">
        <v>3</v>
      </c>
    </row>
    <row r="463" spans="1:6" x14ac:dyDescent="0.3">
      <c r="A463" s="23" t="s">
        <v>40</v>
      </c>
      <c r="B463" s="24">
        <v>43032</v>
      </c>
      <c r="C463" s="24">
        <v>44852</v>
      </c>
      <c r="D463" s="25">
        <v>8.2106184172305891E-2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319</v>
      </c>
      <c r="D471" s="18" t="s">
        <v>191</v>
      </c>
      <c r="E471" s="17" t="s">
        <v>14</v>
      </c>
    </row>
    <row r="472" spans="1:7" x14ac:dyDescent="0.3">
      <c r="A472" s="19"/>
      <c r="B472" s="20" t="s">
        <v>15</v>
      </c>
      <c r="C472" s="21">
        <v>-0.66318736570653958</v>
      </c>
      <c r="D472" s="21">
        <v>-0.21477374706425201</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271</v>
      </c>
      <c r="D475" s="17" t="s">
        <v>46</v>
      </c>
      <c r="E475" s="17" t="s">
        <v>14</v>
      </c>
      <c r="G475" s="33">
        <f>(10060-9970)/10060</f>
        <v>8.9463220675944331E-3</v>
      </c>
    </row>
    <row r="476" spans="1:7" x14ac:dyDescent="0.3">
      <c r="A476" s="19"/>
      <c r="B476" s="20" t="s">
        <v>15</v>
      </c>
      <c r="C476" s="21">
        <v>-6.2338618519019784E-2</v>
      </c>
      <c r="D476" s="21">
        <v>-5.6369097410258195E-4</v>
      </c>
      <c r="E476" s="22"/>
    </row>
    <row r="477" spans="1:7" x14ac:dyDescent="0.3">
      <c r="A477" s="8" t="s">
        <v>22</v>
      </c>
      <c r="B477" s="16" t="s">
        <v>11</v>
      </c>
      <c r="C477" s="17" t="s">
        <v>196</v>
      </c>
      <c r="D477" s="17" t="s">
        <v>273</v>
      </c>
      <c r="E477" s="17" t="s">
        <v>14</v>
      </c>
    </row>
    <row r="478" spans="1:7" x14ac:dyDescent="0.3">
      <c r="A478" s="19"/>
      <c r="B478" s="20" t="s">
        <v>15</v>
      </c>
      <c r="C478" s="21">
        <v>0.13851284703993083</v>
      </c>
      <c r="D478" s="21">
        <v>6.2843238032699311E-2</v>
      </c>
      <c r="E478" s="22"/>
    </row>
    <row r="479" spans="1:7" ht="35.25" customHeight="1" x14ac:dyDescent="0.3">
      <c r="A479" s="87" t="s">
        <v>25</v>
      </c>
      <c r="B479" s="87"/>
      <c r="C479" s="87"/>
      <c r="D479" s="87"/>
      <c r="E479" s="87"/>
    </row>
    <row r="480" spans="1:7" x14ac:dyDescent="0.3">
      <c r="A480" s="5" t="s">
        <v>26</v>
      </c>
    </row>
    <row r="481" spans="1:6" x14ac:dyDescent="0.3">
      <c r="A481" s="5" t="s">
        <v>198</v>
      </c>
    </row>
    <row r="482" spans="1:6" x14ac:dyDescent="0.3">
      <c r="A482" s="5" t="s">
        <v>320</v>
      </c>
    </row>
    <row r="483" spans="1:6" x14ac:dyDescent="0.3">
      <c r="A483" s="5" t="s">
        <v>275</v>
      </c>
    </row>
    <row r="484" spans="1:6" x14ac:dyDescent="0.3">
      <c r="A484" s="5" t="s">
        <v>30</v>
      </c>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43165</v>
      </c>
      <c r="C488" s="24">
        <v>44985</v>
      </c>
      <c r="D488" s="25">
        <v>0.10803295296827543</v>
      </c>
      <c r="E488" s="32">
        <v>3</v>
      </c>
    </row>
    <row r="489" spans="1:6" x14ac:dyDescent="0.3">
      <c r="A489" s="31" t="s">
        <v>37</v>
      </c>
      <c r="B489" s="24">
        <v>43137</v>
      </c>
      <c r="C489" s="24">
        <v>44957</v>
      </c>
      <c r="D489" s="25">
        <v>0.1083559097492286</v>
      </c>
      <c r="E489" s="32">
        <v>3</v>
      </c>
    </row>
    <row r="490" spans="1:6" x14ac:dyDescent="0.3">
      <c r="A490" s="23" t="s">
        <v>38</v>
      </c>
      <c r="B490" s="24">
        <v>43096</v>
      </c>
      <c r="C490" s="24">
        <v>44915</v>
      </c>
      <c r="D490" s="25">
        <v>0.10904032667575751</v>
      </c>
      <c r="E490" s="32">
        <v>3</v>
      </c>
    </row>
    <row r="491" spans="1:6" x14ac:dyDescent="0.3">
      <c r="A491" s="23" t="s">
        <v>39</v>
      </c>
      <c r="B491" s="24">
        <v>43067</v>
      </c>
      <c r="C491" s="24">
        <v>44887</v>
      </c>
      <c r="D491" s="25">
        <v>0.10904878722905394</v>
      </c>
      <c r="E491" s="32">
        <v>3</v>
      </c>
    </row>
    <row r="492" spans="1:6" x14ac:dyDescent="0.3">
      <c r="A492" s="23" t="s">
        <v>40</v>
      </c>
      <c r="B492" s="24">
        <v>43039</v>
      </c>
      <c r="C492" s="24">
        <v>44859</v>
      </c>
      <c r="D492" s="25">
        <v>0.10887719141641755</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321</v>
      </c>
      <c r="D500" s="18" t="s">
        <v>322</v>
      </c>
      <c r="E500" s="17" t="s">
        <v>14</v>
      </c>
    </row>
    <row r="501" spans="1:7" x14ac:dyDescent="0.3">
      <c r="A501" s="19"/>
      <c r="B501" s="20" t="s">
        <v>15</v>
      </c>
      <c r="C501" s="21">
        <v>-0.68839189880204144</v>
      </c>
      <c r="D501" s="21">
        <v>-0.33263871312826088</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323</v>
      </c>
      <c r="D504" s="17" t="s">
        <v>121</v>
      </c>
      <c r="E504" s="17" t="s">
        <v>14</v>
      </c>
      <c r="F504" s="33">
        <f>(9770-9760)/9770</f>
        <v>1.0235414534288639E-3</v>
      </c>
      <c r="G504" s="33">
        <f>(10140-10130)/10140</f>
        <v>9.8619329388560163E-4</v>
      </c>
    </row>
    <row r="505" spans="1:7" x14ac:dyDescent="0.3">
      <c r="A505" s="19"/>
      <c r="B505" s="20" t="s">
        <v>15</v>
      </c>
      <c r="C505" s="21">
        <v>-2.3502687579176396E-2</v>
      </c>
      <c r="D505" s="21">
        <v>6.6918007398726331E-3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3.75" customHeight="1" x14ac:dyDescent="0.3">
      <c r="A508" s="87" t="s">
        <v>25</v>
      </c>
      <c r="B508" s="87"/>
      <c r="C508" s="87"/>
      <c r="D508" s="87"/>
      <c r="E508" s="87"/>
    </row>
    <row r="509" spans="1:7" x14ac:dyDescent="0.3">
      <c r="A509" s="5" t="s">
        <v>26</v>
      </c>
    </row>
    <row r="510" spans="1:7" x14ac:dyDescent="0.3">
      <c r="A510" s="5" t="s">
        <v>138</v>
      </c>
    </row>
    <row r="511" spans="1:7" x14ac:dyDescent="0.3">
      <c r="A511" s="5" t="s">
        <v>188</v>
      </c>
    </row>
    <row r="512" spans="1:7" x14ac:dyDescent="0.3">
      <c r="A512" s="5" t="s">
        <v>140</v>
      </c>
    </row>
    <row r="513" spans="1:6" x14ac:dyDescent="0.3">
      <c r="A513" s="5" t="s">
        <v>30</v>
      </c>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43158</v>
      </c>
      <c r="C517" s="24">
        <v>44985</v>
      </c>
      <c r="D517" s="25">
        <v>0.10084415670401313</v>
      </c>
      <c r="E517" s="32">
        <v>3</v>
      </c>
    </row>
    <row r="518" spans="1:6" x14ac:dyDescent="0.3">
      <c r="A518" s="31" t="s">
        <v>37</v>
      </c>
      <c r="B518" s="24">
        <v>43130</v>
      </c>
      <c r="C518" s="24">
        <v>44957</v>
      </c>
      <c r="D518" s="25">
        <v>0.10130307536059625</v>
      </c>
      <c r="E518" s="32">
        <v>3</v>
      </c>
    </row>
    <row r="519" spans="1:6" x14ac:dyDescent="0.3">
      <c r="A519" s="23" t="s">
        <v>38</v>
      </c>
      <c r="B519" s="24">
        <v>43096</v>
      </c>
      <c r="C519" s="24">
        <v>44922</v>
      </c>
      <c r="D519" s="25">
        <v>0.10132779090605887</v>
      </c>
      <c r="E519" s="32">
        <v>3</v>
      </c>
    </row>
    <row r="520" spans="1:6" x14ac:dyDescent="0.3">
      <c r="A520" s="23" t="s">
        <v>39</v>
      </c>
      <c r="B520" s="24">
        <v>43067</v>
      </c>
      <c r="C520" s="24">
        <v>44894</v>
      </c>
      <c r="D520" s="25">
        <v>0.10131504817884468</v>
      </c>
      <c r="E520" s="32">
        <v>3</v>
      </c>
    </row>
    <row r="521" spans="1:6" x14ac:dyDescent="0.3">
      <c r="A521" s="23" t="s">
        <v>40</v>
      </c>
      <c r="B521" s="24">
        <v>43032</v>
      </c>
      <c r="C521" s="24">
        <v>44859</v>
      </c>
      <c r="D521" s="25">
        <v>0.10128970801784863</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6" x14ac:dyDescent="0.3">
      <c r="A529" s="8" t="s">
        <v>10</v>
      </c>
      <c r="B529" s="16" t="s">
        <v>11</v>
      </c>
      <c r="C529" s="17" t="s">
        <v>237</v>
      </c>
      <c r="D529" s="18" t="s">
        <v>324</v>
      </c>
      <c r="E529" s="17" t="s">
        <v>14</v>
      </c>
    </row>
    <row r="530" spans="1:6" x14ac:dyDescent="0.3">
      <c r="A530" s="19"/>
      <c r="B530" s="20" t="s">
        <v>15</v>
      </c>
      <c r="C530" s="21">
        <v>-0.7212681401180967</v>
      </c>
      <c r="D530" s="21">
        <v>-0.30792355358509482</v>
      </c>
      <c r="E530" s="22"/>
    </row>
    <row r="531" spans="1:6" x14ac:dyDescent="0.3">
      <c r="A531" s="8" t="s">
        <v>16</v>
      </c>
      <c r="B531" s="16" t="s">
        <v>11</v>
      </c>
      <c r="C531" s="17" t="s">
        <v>212</v>
      </c>
      <c r="D531" s="17" t="s">
        <v>67</v>
      </c>
      <c r="E531" s="17" t="s">
        <v>14</v>
      </c>
    </row>
    <row r="532" spans="1:6" x14ac:dyDescent="0.3">
      <c r="A532" s="19"/>
      <c r="B532" s="20" t="s">
        <v>15</v>
      </c>
      <c r="C532" s="21">
        <v>-0.26271415852244484</v>
      </c>
      <c r="D532" s="21">
        <v>-9.3293505898621731E-2</v>
      </c>
      <c r="E532" s="22"/>
    </row>
    <row r="533" spans="1:6" x14ac:dyDescent="0.3">
      <c r="A533" s="8" t="s">
        <v>19</v>
      </c>
      <c r="B533" s="16" t="s">
        <v>11</v>
      </c>
      <c r="C533" s="17" t="s">
        <v>20</v>
      </c>
      <c r="D533" s="17" t="s">
        <v>229</v>
      </c>
      <c r="E533" s="17" t="s">
        <v>14</v>
      </c>
    </row>
    <row r="534" spans="1:6" x14ac:dyDescent="0.3">
      <c r="A534" s="19"/>
      <c r="B534" s="20" t="s">
        <v>15</v>
      </c>
      <c r="C534" s="21">
        <v>-4.5374807680780394E-2</v>
      </c>
      <c r="D534" s="21">
        <v>3.1804375109039107E-3</v>
      </c>
      <c r="E534" s="22"/>
    </row>
    <row r="535" spans="1:6" x14ac:dyDescent="0.3">
      <c r="A535" s="8" t="s">
        <v>22</v>
      </c>
      <c r="B535" s="16" t="s">
        <v>11</v>
      </c>
      <c r="C535" s="17" t="s">
        <v>215</v>
      </c>
      <c r="D535" s="17" t="s">
        <v>216</v>
      </c>
      <c r="E535" s="17" t="s">
        <v>14</v>
      </c>
    </row>
    <row r="536" spans="1:6" x14ac:dyDescent="0.3">
      <c r="A536" s="19"/>
      <c r="B536" s="20" t="s">
        <v>15</v>
      </c>
      <c r="C536" s="21">
        <v>0.33839617486338791</v>
      </c>
      <c r="D536" s="21">
        <v>7.1549496326100082E-2</v>
      </c>
      <c r="E536" s="22"/>
    </row>
    <row r="537" spans="1:6" ht="35.25" customHeight="1" x14ac:dyDescent="0.3">
      <c r="A537" s="87" t="s">
        <v>25</v>
      </c>
      <c r="B537" s="87"/>
      <c r="C537" s="87"/>
      <c r="D537" s="87"/>
      <c r="E537" s="87"/>
    </row>
    <row r="538" spans="1:6" x14ac:dyDescent="0.3">
      <c r="A538" s="5" t="s">
        <v>26</v>
      </c>
    </row>
    <row r="539" spans="1:6" x14ac:dyDescent="0.3">
      <c r="A539" s="5" t="s">
        <v>49</v>
      </c>
    </row>
    <row r="540" spans="1:6" x14ac:dyDescent="0.3">
      <c r="A540" s="5" t="s">
        <v>325</v>
      </c>
    </row>
    <row r="541" spans="1:6" x14ac:dyDescent="0.3">
      <c r="A541" s="5" t="s">
        <v>29</v>
      </c>
    </row>
    <row r="542" spans="1:6" x14ac:dyDescent="0.3">
      <c r="A542" s="5" t="s">
        <v>30</v>
      </c>
    </row>
    <row r="543" spans="1:6" x14ac:dyDescent="0.3">
      <c r="A543" s="88" t="s">
        <v>31</v>
      </c>
      <c r="B543" s="89"/>
      <c r="C543" s="89"/>
      <c r="D543" s="90"/>
      <c r="E543" s="28" t="b">
        <v>1</v>
      </c>
      <c r="F543" s="34" t="s">
        <v>105</v>
      </c>
    </row>
    <row r="544" spans="1:6"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44985</v>
      </c>
      <c r="D546" s="25">
        <v>0.12560213576172913</v>
      </c>
      <c r="E546" s="32">
        <v>4</v>
      </c>
    </row>
    <row r="547" spans="1:5" x14ac:dyDescent="0.3">
      <c r="A547" s="31" t="s">
        <v>37</v>
      </c>
      <c r="B547" s="24">
        <v>43270</v>
      </c>
      <c r="C547" s="24">
        <v>44957</v>
      </c>
      <c r="D547" s="25">
        <v>0.12656974518527883</v>
      </c>
      <c r="E547" s="32">
        <v>4</v>
      </c>
    </row>
    <row r="548" spans="1:5" x14ac:dyDescent="0.3">
      <c r="A548" s="23" t="s">
        <v>38</v>
      </c>
      <c r="B548" s="24">
        <v>43270</v>
      </c>
      <c r="C548" s="24">
        <v>44922</v>
      </c>
      <c r="D548" s="25">
        <v>0.12754287747050741</v>
      </c>
      <c r="E548" s="32">
        <v>4</v>
      </c>
    </row>
    <row r="549" spans="1:5" x14ac:dyDescent="0.3">
      <c r="A549" s="23" t="s">
        <v>39</v>
      </c>
      <c r="B549" s="24">
        <v>43270</v>
      </c>
      <c r="C549" s="24">
        <v>44894</v>
      </c>
      <c r="D549" s="25">
        <v>0.12840496511666505</v>
      </c>
      <c r="E549" s="32">
        <v>4</v>
      </c>
    </row>
    <row r="550" spans="1:5" x14ac:dyDescent="0.3">
      <c r="A550" s="23" t="s">
        <v>40</v>
      </c>
      <c r="B550" s="24">
        <v>43270</v>
      </c>
      <c r="C550" s="24">
        <v>44859</v>
      </c>
      <c r="D550" s="25">
        <v>0.12948765087286335</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277</v>
      </c>
      <c r="D558" s="18" t="s">
        <v>152</v>
      </c>
      <c r="E558" s="17" t="s">
        <v>14</v>
      </c>
    </row>
    <row r="559" spans="1:5" x14ac:dyDescent="0.3">
      <c r="A559" s="19"/>
      <c r="B559" s="20" t="s">
        <v>15</v>
      </c>
      <c r="C559" s="21">
        <v>-0.68623135091548004</v>
      </c>
      <c r="D559" s="21">
        <v>-0.2783168213612951</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68</v>
      </c>
      <c r="D562" s="17" t="s">
        <v>81</v>
      </c>
      <c r="E562" s="17" t="s">
        <v>14</v>
      </c>
      <c r="F562" s="33">
        <f>(9490-9480)/9490</f>
        <v>1.053740779768177E-3</v>
      </c>
      <c r="G562" s="33">
        <f>(9970-9960)/9970</f>
        <v>1.0030090270812437E-3</v>
      </c>
    </row>
    <row r="563" spans="1:7" x14ac:dyDescent="0.3">
      <c r="A563" s="19"/>
      <c r="B563" s="20" t="s">
        <v>15</v>
      </c>
      <c r="C563" s="21">
        <v>-5.1666227902157691E-2</v>
      </c>
      <c r="D563" s="21">
        <v>-1.359712102132149E-3</v>
      </c>
      <c r="E563" s="22"/>
    </row>
    <row r="564" spans="1:7" x14ac:dyDescent="0.3">
      <c r="A564" s="8" t="s">
        <v>22</v>
      </c>
      <c r="B564" s="16" t="s">
        <v>11</v>
      </c>
      <c r="C564" s="17" t="s">
        <v>224</v>
      </c>
      <c r="D564" s="17" t="s">
        <v>168</v>
      </c>
      <c r="E564" s="17" t="s">
        <v>14</v>
      </c>
    </row>
    <row r="565" spans="1:7" x14ac:dyDescent="0.3">
      <c r="A565" s="19"/>
      <c r="B565" s="20" t="s">
        <v>15</v>
      </c>
      <c r="C565" s="21">
        <v>0.23331363872982802</v>
      </c>
      <c r="D565" s="21">
        <v>3.6947826651960947E-2</v>
      </c>
      <c r="E565" s="22"/>
    </row>
    <row r="566" spans="1:7" ht="36" customHeight="1" x14ac:dyDescent="0.3">
      <c r="A566" s="87" t="s">
        <v>25</v>
      </c>
      <c r="B566" s="87"/>
      <c r="C566" s="87"/>
      <c r="D566" s="87"/>
      <c r="E566" s="87"/>
    </row>
    <row r="567" spans="1:7" x14ac:dyDescent="0.3">
      <c r="A567" s="5" t="s">
        <v>26</v>
      </c>
    </row>
    <row r="568" spans="1:7" x14ac:dyDescent="0.3">
      <c r="A568" s="5" t="s">
        <v>49</v>
      </c>
    </row>
    <row r="569" spans="1:7" x14ac:dyDescent="0.3">
      <c r="A569" s="5" t="s">
        <v>326</v>
      </c>
    </row>
    <row r="570" spans="1:7" x14ac:dyDescent="0.3">
      <c r="A570" s="5" t="s">
        <v>29</v>
      </c>
    </row>
    <row r="571" spans="1:7" x14ac:dyDescent="0.3">
      <c r="A571" s="5" t="s">
        <v>30</v>
      </c>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44985</v>
      </c>
      <c r="D575" s="25">
        <v>0.1040919103062075</v>
      </c>
      <c r="E575" s="32">
        <v>3</v>
      </c>
    </row>
    <row r="576" spans="1:7" x14ac:dyDescent="0.3">
      <c r="A576" s="31" t="s">
        <v>37</v>
      </c>
      <c r="B576" s="24">
        <v>43270</v>
      </c>
      <c r="C576" s="24">
        <v>44957</v>
      </c>
      <c r="D576" s="25">
        <v>0.1048853773918459</v>
      </c>
      <c r="E576" s="32">
        <v>3</v>
      </c>
    </row>
    <row r="577" spans="1:5" x14ac:dyDescent="0.3">
      <c r="A577" s="23" t="s">
        <v>38</v>
      </c>
      <c r="B577" s="24">
        <v>43270</v>
      </c>
      <c r="C577" s="24">
        <v>44922</v>
      </c>
      <c r="D577" s="25">
        <v>0.10571297950411733</v>
      </c>
      <c r="E577" s="32">
        <v>3</v>
      </c>
    </row>
    <row r="578" spans="1:5" x14ac:dyDescent="0.3">
      <c r="A578" s="23" t="s">
        <v>39</v>
      </c>
      <c r="B578" s="24">
        <v>43270</v>
      </c>
      <c r="C578" s="24">
        <v>44894</v>
      </c>
      <c r="D578" s="25">
        <v>0.10639777264780206</v>
      </c>
      <c r="E578" s="32">
        <v>3</v>
      </c>
    </row>
    <row r="579" spans="1:5" x14ac:dyDescent="0.3">
      <c r="A579" s="23" t="s">
        <v>40</v>
      </c>
      <c r="B579" s="24">
        <v>43270</v>
      </c>
      <c r="C579" s="24">
        <v>44859</v>
      </c>
      <c r="D579" s="25">
        <v>0.10729348175889736</v>
      </c>
      <c r="E579" s="32">
        <v>3</v>
      </c>
    </row>
  </sheetData>
  <mergeCells count="141">
    <mergeCell ref="A566:E566"/>
    <mergeCell ref="A572:D572"/>
    <mergeCell ref="A573:E573"/>
    <mergeCell ref="F7:G7"/>
    <mergeCell ref="A537:E537"/>
    <mergeCell ref="A543:D543"/>
    <mergeCell ref="A544:E544"/>
    <mergeCell ref="A552:E552"/>
    <mergeCell ref="C553:C555"/>
    <mergeCell ref="D553:D555"/>
    <mergeCell ref="E553:E555"/>
    <mergeCell ref="A508:E508"/>
    <mergeCell ref="A514:D514"/>
    <mergeCell ref="A515:E515"/>
    <mergeCell ref="A523:E523"/>
    <mergeCell ref="C524:C526"/>
    <mergeCell ref="D524:D526"/>
    <mergeCell ref="E524:E526"/>
    <mergeCell ref="A479:E479"/>
    <mergeCell ref="A485:D485"/>
    <mergeCell ref="A486:E486"/>
    <mergeCell ref="A494:E494"/>
    <mergeCell ref="C495:C497"/>
    <mergeCell ref="D495:D497"/>
    <mergeCell ref="E495:E497"/>
    <mergeCell ref="A421:E421"/>
    <mergeCell ref="A450:E450"/>
    <mergeCell ref="A456:D456"/>
    <mergeCell ref="A457:E457"/>
    <mergeCell ref="A465:E465"/>
    <mergeCell ref="C466:C468"/>
    <mergeCell ref="D466:D468"/>
    <mergeCell ref="E466:E468"/>
    <mergeCell ref="A427:D427"/>
    <mergeCell ref="A428:E428"/>
    <mergeCell ref="A436:E436"/>
    <mergeCell ref="C437:C439"/>
    <mergeCell ref="D437:D439"/>
    <mergeCell ref="E437:E439"/>
    <mergeCell ref="A392:E392"/>
    <mergeCell ref="A398:D398"/>
    <mergeCell ref="A399:E399"/>
    <mergeCell ref="A407:E407"/>
    <mergeCell ref="C408:C410"/>
    <mergeCell ref="D408:D410"/>
    <mergeCell ref="E408:E410"/>
    <mergeCell ref="A363:E363"/>
    <mergeCell ref="A369:D369"/>
    <mergeCell ref="A370:E370"/>
    <mergeCell ref="A378:E378"/>
    <mergeCell ref="C379:C381"/>
    <mergeCell ref="D379:D381"/>
    <mergeCell ref="E379:E381"/>
    <mergeCell ref="A334:E334"/>
    <mergeCell ref="A340:D340"/>
    <mergeCell ref="A341:E341"/>
    <mergeCell ref="A349:E349"/>
    <mergeCell ref="C350:C352"/>
    <mergeCell ref="D350:D352"/>
    <mergeCell ref="E350:E352"/>
    <mergeCell ref="A305:E305"/>
    <mergeCell ref="A311:D311"/>
    <mergeCell ref="A312:E312"/>
    <mergeCell ref="A320:E320"/>
    <mergeCell ref="C321:C323"/>
    <mergeCell ref="D321:D323"/>
    <mergeCell ref="E321:E323"/>
    <mergeCell ref="A276:E276"/>
    <mergeCell ref="A282:D282"/>
    <mergeCell ref="A283:E283"/>
    <mergeCell ref="A291:E291"/>
    <mergeCell ref="C292:C294"/>
    <mergeCell ref="D292:D294"/>
    <mergeCell ref="E292:E294"/>
    <mergeCell ref="A247:E247"/>
    <mergeCell ref="A253:D253"/>
    <mergeCell ref="A254:E254"/>
    <mergeCell ref="A262:E262"/>
    <mergeCell ref="C263:C265"/>
    <mergeCell ref="D263:D265"/>
    <mergeCell ref="E263:E265"/>
    <mergeCell ref="A218:E218"/>
    <mergeCell ref="A224:D224"/>
    <mergeCell ref="A225:E225"/>
    <mergeCell ref="A233:E233"/>
    <mergeCell ref="C234:C236"/>
    <mergeCell ref="D234:D236"/>
    <mergeCell ref="E234:E236"/>
    <mergeCell ref="A195:D195"/>
    <mergeCell ref="A196:E196"/>
    <mergeCell ref="A189:E189"/>
    <mergeCell ref="A204:E204"/>
    <mergeCell ref="C205:C207"/>
    <mergeCell ref="D205:D207"/>
    <mergeCell ref="E205:E207"/>
    <mergeCell ref="A160:E160"/>
    <mergeCell ref="A166:D166"/>
    <mergeCell ref="A167:E167"/>
    <mergeCell ref="A175:E175"/>
    <mergeCell ref="C176:C178"/>
    <mergeCell ref="D176:D178"/>
    <mergeCell ref="E176:E178"/>
    <mergeCell ref="A131:E131"/>
    <mergeCell ref="A137:D137"/>
    <mergeCell ref="A138:E138"/>
    <mergeCell ref="A146:E146"/>
    <mergeCell ref="C147:C149"/>
    <mergeCell ref="D147:D149"/>
    <mergeCell ref="E147:E149"/>
    <mergeCell ref="A102:E102"/>
    <mergeCell ref="A108:D108"/>
    <mergeCell ref="A109:E109"/>
    <mergeCell ref="A117:E117"/>
    <mergeCell ref="C118:C120"/>
    <mergeCell ref="D118:D120"/>
    <mergeCell ref="E118:E120"/>
    <mergeCell ref="A73:E73"/>
    <mergeCell ref="A79:D79"/>
    <mergeCell ref="A80:E80"/>
    <mergeCell ref="A88:E88"/>
    <mergeCell ref="C89:C91"/>
    <mergeCell ref="D89:D91"/>
    <mergeCell ref="E89:E91"/>
    <mergeCell ref="A50:D50"/>
    <mergeCell ref="A51:E51"/>
    <mergeCell ref="A59:E59"/>
    <mergeCell ref="C60:C62"/>
    <mergeCell ref="D60:D62"/>
    <mergeCell ref="E60:E62"/>
    <mergeCell ref="A22:E22"/>
    <mergeCell ref="A30:E30"/>
    <mergeCell ref="C31:C33"/>
    <mergeCell ref="D31:D33"/>
    <mergeCell ref="E31:E33"/>
    <mergeCell ref="A44:E44"/>
    <mergeCell ref="A1:E1"/>
    <mergeCell ref="C2:C4"/>
    <mergeCell ref="D2:D4"/>
    <mergeCell ref="E2:E4"/>
    <mergeCell ref="A15:E15"/>
    <mergeCell ref="A21:D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1E456-019B-4928-AC9D-E4C4A6E7BB47}">
  <dimension ref="A1:E637"/>
  <sheetViews>
    <sheetView workbookViewId="0">
      <selection activeCell="A15" sqref="A15:E15"/>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6770</v>
      </c>
      <c r="D7" s="54">
        <v>6980</v>
      </c>
      <c r="E7" s="55" t="s">
        <v>14</v>
      </c>
    </row>
    <row r="8" spans="1:5" x14ac:dyDescent="0.3">
      <c r="A8" s="19"/>
      <c r="B8" s="20" t="s">
        <v>15</v>
      </c>
      <c r="C8" s="56">
        <v>-0.32257208024437301</v>
      </c>
      <c r="D8" s="56">
        <v>-0.11311119513819699</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9500</v>
      </c>
      <c r="D11" s="53">
        <v>9800</v>
      </c>
      <c r="E11" s="55" t="s">
        <v>14</v>
      </c>
    </row>
    <row r="12" spans="1:5" x14ac:dyDescent="0.3">
      <c r="A12" s="19"/>
      <c r="B12" s="20" t="s">
        <v>15</v>
      </c>
      <c r="C12" s="56">
        <v>-4.9529924932178802E-2</v>
      </c>
      <c r="D12" s="56">
        <v>-6.8040367187254302E-3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5" t="s">
        <v>961</v>
      </c>
    </row>
    <row r="18" spans="1:5" x14ac:dyDescent="0.3">
      <c r="A18" s="5" t="s">
        <v>962</v>
      </c>
    </row>
    <row r="19" spans="1:5" x14ac:dyDescent="0.3">
      <c r="A19" s="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43977</v>
      </c>
      <c r="C24" s="57">
        <v>45804</v>
      </c>
      <c r="D24" s="58">
        <v>5.0080522423110715E-2</v>
      </c>
      <c r="E24" s="59">
        <v>3</v>
      </c>
    </row>
    <row r="25" spans="1:5" x14ac:dyDescent="0.3">
      <c r="A25" s="31" t="s">
        <v>37</v>
      </c>
      <c r="B25" s="57">
        <v>43949</v>
      </c>
      <c r="C25" s="57">
        <v>45776</v>
      </c>
      <c r="D25" s="58">
        <v>4.9976712844915019E-2</v>
      </c>
      <c r="E25" s="59">
        <v>2</v>
      </c>
    </row>
    <row r="26" spans="1:5" x14ac:dyDescent="0.3">
      <c r="A26" s="60" t="s">
        <v>38</v>
      </c>
      <c r="B26" s="57">
        <v>43922</v>
      </c>
      <c r="C26" s="57">
        <v>45741</v>
      </c>
      <c r="D26" s="58">
        <v>4.8665990897590342E-2</v>
      </c>
      <c r="E26" s="59">
        <v>2</v>
      </c>
    </row>
    <row r="27" spans="1:5" x14ac:dyDescent="0.3">
      <c r="A27" s="60" t="s">
        <v>39</v>
      </c>
      <c r="B27" s="57">
        <v>43922</v>
      </c>
      <c r="C27" s="57">
        <v>45713</v>
      </c>
      <c r="D27" s="58">
        <v>4.8663143279409737E-2</v>
      </c>
      <c r="E27" s="59">
        <v>2</v>
      </c>
    </row>
    <row r="28" spans="1:5" x14ac:dyDescent="0.3">
      <c r="A28" s="60" t="s">
        <v>40</v>
      </c>
      <c r="B28" s="57">
        <v>43922</v>
      </c>
      <c r="C28" s="57">
        <v>45685</v>
      </c>
      <c r="D28" s="58">
        <v>4.8942165637935395E-2</v>
      </c>
      <c r="E28" s="59">
        <v>2</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6180</v>
      </c>
      <c r="D36" s="54">
        <v>6530</v>
      </c>
      <c r="E36" s="55" t="s">
        <v>14</v>
      </c>
    </row>
    <row r="37" spans="1:5" x14ac:dyDescent="0.3">
      <c r="A37" s="19"/>
      <c r="B37" s="20" t="s">
        <v>15</v>
      </c>
      <c r="C37" s="56">
        <v>-0.381589785474164</v>
      </c>
      <c r="D37" s="56">
        <v>-0.13250528633770101</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87" t="s">
        <v>25</v>
      </c>
      <c r="B44" s="87"/>
      <c r="C44" s="87"/>
      <c r="D44" s="87"/>
      <c r="E44" s="87"/>
    </row>
    <row r="45" spans="1:5" x14ac:dyDescent="0.3">
      <c r="A45" s="5" t="s">
        <v>26</v>
      </c>
    </row>
    <row r="46" spans="1:5" x14ac:dyDescent="0.3">
      <c r="A46" s="5" t="s">
        <v>964</v>
      </c>
    </row>
    <row r="47" spans="1:5" x14ac:dyDescent="0.3">
      <c r="A47" s="5" t="s">
        <v>965</v>
      </c>
    </row>
    <row r="48" spans="1:5" x14ac:dyDescent="0.3">
      <c r="A48" s="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43977</v>
      </c>
      <c r="C53" s="57">
        <v>45804</v>
      </c>
      <c r="D53" s="58">
        <v>7.3126222906456984E-2</v>
      </c>
      <c r="E53" s="59">
        <v>3</v>
      </c>
    </row>
    <row r="54" spans="1:5" x14ac:dyDescent="0.3">
      <c r="A54" s="31" t="s">
        <v>37</v>
      </c>
      <c r="B54" s="57">
        <v>43949</v>
      </c>
      <c r="C54" s="57">
        <v>45776</v>
      </c>
      <c r="D54" s="58">
        <v>7.2892332533281562E-2</v>
      </c>
      <c r="E54" s="59">
        <v>3</v>
      </c>
    </row>
    <row r="55" spans="1:5" x14ac:dyDescent="0.3">
      <c r="A55" s="60" t="s">
        <v>38</v>
      </c>
      <c r="B55" s="57">
        <v>43914</v>
      </c>
      <c r="C55" s="57">
        <v>45741</v>
      </c>
      <c r="D55" s="58">
        <v>7.2643650888877198E-2</v>
      </c>
      <c r="E55" s="59">
        <v>3</v>
      </c>
    </row>
    <row r="56" spans="1:5" x14ac:dyDescent="0.3">
      <c r="A56" s="60" t="s">
        <v>39</v>
      </c>
      <c r="B56" s="57">
        <v>43886</v>
      </c>
      <c r="C56" s="57">
        <v>45713</v>
      </c>
      <c r="D56" s="58">
        <v>0.11126116657621948</v>
      </c>
      <c r="E56" s="59">
        <v>3</v>
      </c>
    </row>
    <row r="57" spans="1:5" x14ac:dyDescent="0.3">
      <c r="A57" s="60" t="s">
        <v>40</v>
      </c>
      <c r="B57" s="57">
        <v>43858</v>
      </c>
      <c r="C57" s="57">
        <v>45685</v>
      </c>
      <c r="D57" s="58">
        <v>0.11179042644929206</v>
      </c>
      <c r="E57" s="59">
        <v>3</v>
      </c>
    </row>
    <row r="59" spans="1:5" x14ac:dyDescent="0.3">
      <c r="A59" s="92" t="s">
        <v>73</v>
      </c>
      <c r="B59" s="93"/>
      <c r="C59" s="93"/>
      <c r="D59" s="93"/>
      <c r="E59" s="93"/>
    </row>
    <row r="60" spans="1:5" ht="14.4" customHeight="1"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6800</v>
      </c>
      <c r="D65" s="54">
        <v>6820</v>
      </c>
      <c r="E65" s="55" t="s">
        <v>14</v>
      </c>
    </row>
    <row r="66" spans="1:5" x14ac:dyDescent="0.3">
      <c r="A66" s="19"/>
      <c r="B66" s="20" t="s">
        <v>15</v>
      </c>
      <c r="C66" s="56">
        <v>-0.32010483576992399</v>
      </c>
      <c r="D66" s="56">
        <v>-0.11990599646112</v>
      </c>
      <c r="E66" s="22"/>
    </row>
    <row r="67" spans="1:5" x14ac:dyDescent="0.3">
      <c r="A67" s="8" t="s">
        <v>16</v>
      </c>
      <c r="B67" s="16" t="s">
        <v>11</v>
      </c>
      <c r="C67" s="53">
        <v>8160</v>
      </c>
      <c r="D67" s="53">
        <v>7910</v>
      </c>
      <c r="E67" s="55" t="s">
        <v>14</v>
      </c>
    </row>
    <row r="68" spans="1:5" x14ac:dyDescent="0.3">
      <c r="A68" s="19"/>
      <c r="B68" s="20" t="s">
        <v>15</v>
      </c>
      <c r="C68" s="56">
        <v>-0.184192551682961</v>
      </c>
      <c r="D68" s="56">
        <v>-7.5222610605281098E-2</v>
      </c>
      <c r="E68" s="22"/>
    </row>
    <row r="69" spans="1:5" x14ac:dyDescent="0.3">
      <c r="A69" s="8" t="s">
        <v>19</v>
      </c>
      <c r="B69" s="16" t="s">
        <v>11</v>
      </c>
      <c r="C69" s="53">
        <v>9440</v>
      </c>
      <c r="D69" s="53">
        <v>9690</v>
      </c>
      <c r="E69" s="55" t="s">
        <v>14</v>
      </c>
    </row>
    <row r="70" spans="1:5" x14ac:dyDescent="0.3">
      <c r="A70" s="19"/>
      <c r="B70" s="20" t="s">
        <v>15</v>
      </c>
      <c r="C70" s="56">
        <v>-5.6124642115163999E-2</v>
      </c>
      <c r="D70" s="56">
        <v>-1.04048107930068E-2</v>
      </c>
      <c r="E70" s="22"/>
    </row>
    <row r="71" spans="1:5" x14ac:dyDescent="0.3">
      <c r="A71" s="8" t="s">
        <v>22</v>
      </c>
      <c r="B71" s="16" t="s">
        <v>11</v>
      </c>
      <c r="C71" s="53">
        <v>11880</v>
      </c>
      <c r="D71" s="53">
        <v>11630</v>
      </c>
      <c r="E71" s="55" t="s">
        <v>14</v>
      </c>
    </row>
    <row r="72" spans="1:5" x14ac:dyDescent="0.3">
      <c r="A72" s="19"/>
      <c r="B72" s="20" t="s">
        <v>15</v>
      </c>
      <c r="C72" s="56">
        <v>0.18768540419526</v>
      </c>
      <c r="D72" s="56">
        <v>5.17325466379372E-2</v>
      </c>
      <c r="E72" s="22"/>
    </row>
    <row r="73" spans="1:5" ht="33" customHeight="1" x14ac:dyDescent="0.3">
      <c r="A73" s="87" t="s">
        <v>25</v>
      </c>
      <c r="B73" s="87"/>
      <c r="C73" s="87"/>
      <c r="D73" s="87"/>
      <c r="E73" s="87"/>
    </row>
    <row r="74" spans="1:5" x14ac:dyDescent="0.3">
      <c r="A74" s="5" t="s">
        <v>26</v>
      </c>
    </row>
    <row r="75" spans="1:5" x14ac:dyDescent="0.3">
      <c r="A75" s="5" t="s">
        <v>961</v>
      </c>
    </row>
    <row r="76" spans="1:5" x14ac:dyDescent="0.3">
      <c r="A76" s="5" t="s">
        <v>967</v>
      </c>
    </row>
    <row r="77" spans="1:5" x14ac:dyDescent="0.3">
      <c r="A77" s="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43977</v>
      </c>
      <c r="C82" s="57">
        <v>45804</v>
      </c>
      <c r="D82" s="58">
        <v>5.875269782472814E-2</v>
      </c>
      <c r="E82" s="59">
        <v>3</v>
      </c>
    </row>
    <row r="83" spans="1:5" x14ac:dyDescent="0.3">
      <c r="A83" s="31" t="s">
        <v>37</v>
      </c>
      <c r="B83" s="57">
        <v>43949</v>
      </c>
      <c r="C83" s="57">
        <v>45776</v>
      </c>
      <c r="D83" s="58">
        <v>5.9200906418852145E-2</v>
      </c>
      <c r="E83" s="59">
        <v>3</v>
      </c>
    </row>
    <row r="84" spans="1:5" x14ac:dyDescent="0.3">
      <c r="A84" s="60" t="s">
        <v>38</v>
      </c>
      <c r="B84" s="57">
        <v>43914</v>
      </c>
      <c r="C84" s="57">
        <v>45741</v>
      </c>
      <c r="D84" s="58">
        <v>6.4095144744097249E-2</v>
      </c>
      <c r="E84" s="59">
        <v>3</v>
      </c>
    </row>
    <row r="85" spans="1:5" x14ac:dyDescent="0.3">
      <c r="A85" s="60" t="s">
        <v>39</v>
      </c>
      <c r="B85" s="57">
        <v>43886</v>
      </c>
      <c r="C85" s="57">
        <v>45713</v>
      </c>
      <c r="D85" s="58">
        <v>0.1042942536272389</v>
      </c>
      <c r="E85" s="59">
        <v>3</v>
      </c>
    </row>
    <row r="86" spans="1:5" x14ac:dyDescent="0.3">
      <c r="A86" s="60" t="s">
        <v>40</v>
      </c>
      <c r="B86" s="57">
        <v>43858</v>
      </c>
      <c r="C86" s="57">
        <v>45685</v>
      </c>
      <c r="D86" s="58">
        <v>0.1046842338486149</v>
      </c>
      <c r="E86" s="59">
        <v>3</v>
      </c>
    </row>
    <row r="88" spans="1:5" x14ac:dyDescent="0.3">
      <c r="A88" s="92" t="s">
        <v>93</v>
      </c>
      <c r="B88" s="93"/>
      <c r="C88" s="93"/>
      <c r="D88" s="93"/>
      <c r="E88" s="93"/>
    </row>
    <row r="89" spans="1:5" ht="14.4" customHeight="1" x14ac:dyDescent="0.3">
      <c r="A89" s="1" t="s">
        <v>968</v>
      </c>
      <c r="B89" s="2"/>
      <c r="C89" s="94" t="s">
        <v>3</v>
      </c>
      <c r="D89" s="94" t="s">
        <v>969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4840</v>
      </c>
      <c r="D94" s="62">
        <v>4190</v>
      </c>
      <c r="E94" s="63" t="s">
        <v>14</v>
      </c>
    </row>
    <row r="95" spans="1:5" x14ac:dyDescent="0.3">
      <c r="A95" s="19"/>
      <c r="B95" s="20" t="s">
        <v>15</v>
      </c>
      <c r="C95" s="56">
        <v>-0.51559452517323701</v>
      </c>
      <c r="D95" s="56">
        <v>-0.15960149270228799</v>
      </c>
      <c r="E95" s="22"/>
    </row>
    <row r="96" spans="1:5" x14ac:dyDescent="0.3">
      <c r="A96" s="8" t="s">
        <v>16</v>
      </c>
      <c r="B96" s="16" t="s">
        <v>11</v>
      </c>
      <c r="C96" s="61">
        <v>6990</v>
      </c>
      <c r="D96" s="61">
        <v>8000</v>
      </c>
      <c r="E96" s="63" t="s">
        <v>14</v>
      </c>
    </row>
    <row r="97" spans="1:5" x14ac:dyDescent="0.3">
      <c r="A97" s="19"/>
      <c r="B97" s="20" t="s">
        <v>15</v>
      </c>
      <c r="C97" s="56">
        <v>-0.30071299716519201</v>
      </c>
      <c r="D97" s="56">
        <v>-4.3696580123846702E-2</v>
      </c>
      <c r="E97" s="22"/>
    </row>
    <row r="98" spans="1:5" x14ac:dyDescent="0.3">
      <c r="A98" s="8" t="s">
        <v>19</v>
      </c>
      <c r="B98" s="16" t="s">
        <v>11</v>
      </c>
      <c r="C98" s="61">
        <v>10060</v>
      </c>
      <c r="D98" s="61">
        <v>12110</v>
      </c>
      <c r="E98" s="63" t="s">
        <v>14</v>
      </c>
    </row>
    <row r="99" spans="1:5" x14ac:dyDescent="0.3">
      <c r="A99" s="19"/>
      <c r="B99" s="20" t="s">
        <v>15</v>
      </c>
      <c r="C99" s="56">
        <v>6.2191856707598499E-3</v>
      </c>
      <c r="D99" s="56">
        <v>3.8966686277217999E-2</v>
      </c>
      <c r="E99" s="22"/>
    </row>
    <row r="100" spans="1:5" x14ac:dyDescent="0.3">
      <c r="A100" s="8" t="s">
        <v>22</v>
      </c>
      <c r="B100" s="16" t="s">
        <v>11</v>
      </c>
      <c r="C100" s="61">
        <v>14680</v>
      </c>
      <c r="D100" s="61">
        <v>19000</v>
      </c>
      <c r="E100" s="63" t="s">
        <v>14</v>
      </c>
    </row>
    <row r="101" spans="1:5" x14ac:dyDescent="0.3">
      <c r="A101" s="19"/>
      <c r="B101" s="20" t="s">
        <v>15</v>
      </c>
      <c r="C101" s="56">
        <v>0.468309154577289</v>
      </c>
      <c r="D101" s="56">
        <v>0.13700083069659499</v>
      </c>
      <c r="E101" s="22"/>
    </row>
    <row r="102" spans="1:5" ht="33" customHeight="1" x14ac:dyDescent="0.3">
      <c r="A102" s="87" t="s">
        <v>25</v>
      </c>
      <c r="B102" s="87"/>
      <c r="C102" s="87"/>
      <c r="D102" s="87"/>
      <c r="E102" s="87"/>
    </row>
    <row r="103" spans="1:5" x14ac:dyDescent="0.3">
      <c r="A103" s="5" t="s">
        <v>26</v>
      </c>
    </row>
    <row r="104" spans="1:5" x14ac:dyDescent="0.3">
      <c r="A104" s="5" t="s">
        <v>970</v>
      </c>
    </row>
    <row r="105" spans="1:5" x14ac:dyDescent="0.3">
      <c r="A105" s="5" t="s">
        <v>971</v>
      </c>
    </row>
    <row r="106" spans="1:5" x14ac:dyDescent="0.3">
      <c r="A106" s="5" t="s">
        <v>972</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43970</v>
      </c>
      <c r="C111" s="57">
        <v>45804</v>
      </c>
      <c r="D111" s="58">
        <v>0.14650131416075562</v>
      </c>
      <c r="E111" s="59">
        <v>4</v>
      </c>
    </row>
    <row r="112" spans="1:5" x14ac:dyDescent="0.3">
      <c r="A112" s="31" t="s">
        <v>37</v>
      </c>
      <c r="B112" s="57">
        <v>43956</v>
      </c>
      <c r="C112" s="57">
        <v>45776</v>
      </c>
      <c r="D112" s="58">
        <v>0.14276923993042798</v>
      </c>
      <c r="E112" s="59">
        <v>4</v>
      </c>
    </row>
    <row r="113" spans="1:5" x14ac:dyDescent="0.3">
      <c r="A113" s="64" t="s">
        <v>38</v>
      </c>
      <c r="B113" s="57">
        <v>43914</v>
      </c>
      <c r="C113" s="57">
        <v>45734</v>
      </c>
      <c r="D113" s="58">
        <v>0.13900275595602193</v>
      </c>
      <c r="E113" s="59">
        <v>4</v>
      </c>
    </row>
    <row r="114" spans="1:5" x14ac:dyDescent="0.3">
      <c r="A114" s="64" t="s">
        <v>39</v>
      </c>
      <c r="B114" s="57">
        <v>43872</v>
      </c>
      <c r="C114" s="57">
        <v>45706</v>
      </c>
      <c r="D114" s="58">
        <v>0.17069172274183472</v>
      </c>
      <c r="E114" s="59">
        <v>4</v>
      </c>
    </row>
    <row r="115" spans="1:5" x14ac:dyDescent="0.3">
      <c r="A115" s="64" t="s">
        <v>40</v>
      </c>
      <c r="B115" s="57">
        <v>43844</v>
      </c>
      <c r="C115" s="57">
        <v>45678</v>
      </c>
      <c r="D115" s="58">
        <v>0.17065019124894756</v>
      </c>
      <c r="E115" s="59">
        <v>4</v>
      </c>
    </row>
    <row r="117" spans="1:5" x14ac:dyDescent="0.3">
      <c r="A117" s="92" t="s">
        <v>94</v>
      </c>
      <c r="B117" s="93"/>
      <c r="C117" s="93"/>
      <c r="D117" s="93"/>
      <c r="E117" s="93"/>
    </row>
    <row r="118" spans="1:5" ht="14.4" customHeight="1" x14ac:dyDescent="0.3">
      <c r="A118" s="1" t="s">
        <v>958</v>
      </c>
      <c r="B118" s="2"/>
      <c r="C118" s="94" t="s">
        <v>3</v>
      </c>
      <c r="D118" s="94" t="s">
        <v>959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6120</v>
      </c>
      <c r="D123" s="54">
        <v>6190</v>
      </c>
      <c r="E123" s="55" t="s">
        <v>14</v>
      </c>
    </row>
    <row r="124" spans="1:5" x14ac:dyDescent="0.3">
      <c r="A124" s="19"/>
      <c r="B124" s="20" t="s">
        <v>15</v>
      </c>
      <c r="C124" s="56">
        <v>-0.38820583291575</v>
      </c>
      <c r="D124" s="56">
        <v>-0.14757436978593899</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9740</v>
      </c>
      <c r="E127" s="55" t="s">
        <v>14</v>
      </c>
    </row>
    <row r="128" spans="1:5" x14ac:dyDescent="0.3">
      <c r="A128" s="19"/>
      <c r="B128" s="20" t="s">
        <v>15</v>
      </c>
      <c r="C128" s="56">
        <v>-5.9780497198879602E-2</v>
      </c>
      <c r="D128" s="56">
        <v>-8.8131448533930196E-3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87" t="s">
        <v>25</v>
      </c>
      <c r="B131" s="87"/>
      <c r="C131" s="87"/>
      <c r="D131" s="87"/>
      <c r="E131" s="87"/>
    </row>
    <row r="132" spans="1:5" x14ac:dyDescent="0.3">
      <c r="A132" s="5" t="s">
        <v>26</v>
      </c>
    </row>
    <row r="133" spans="1:5" x14ac:dyDescent="0.3">
      <c r="A133" s="5" t="s">
        <v>964</v>
      </c>
    </row>
    <row r="134" spans="1:5" x14ac:dyDescent="0.3">
      <c r="A134" s="5" t="s">
        <v>973</v>
      </c>
    </row>
    <row r="135" spans="1:5" x14ac:dyDescent="0.3">
      <c r="A135" s="5" t="s">
        <v>966</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43977</v>
      </c>
      <c r="C140" s="57">
        <v>45804</v>
      </c>
      <c r="D140" s="58">
        <v>7.792543511113556E-2</v>
      </c>
      <c r="E140" s="59">
        <v>3</v>
      </c>
    </row>
    <row r="141" spans="1:5" x14ac:dyDescent="0.3">
      <c r="A141" s="31" t="s">
        <v>37</v>
      </c>
      <c r="B141" s="57">
        <v>43949</v>
      </c>
      <c r="C141" s="57">
        <v>45776</v>
      </c>
      <c r="D141" s="58">
        <v>7.8281745682239792E-2</v>
      </c>
      <c r="E141" s="59">
        <v>3</v>
      </c>
    </row>
    <row r="142" spans="1:5" x14ac:dyDescent="0.3">
      <c r="A142" s="60" t="s">
        <v>38</v>
      </c>
      <c r="B142" s="57">
        <v>43914</v>
      </c>
      <c r="C142" s="57">
        <v>45741</v>
      </c>
      <c r="D142" s="58">
        <v>8.1805564651615467E-2</v>
      </c>
      <c r="E142" s="59">
        <v>3</v>
      </c>
    </row>
    <row r="143" spans="1:5" x14ac:dyDescent="0.3">
      <c r="A143" s="60" t="s">
        <v>39</v>
      </c>
      <c r="B143" s="57">
        <v>43886</v>
      </c>
      <c r="C143" s="57">
        <v>45713</v>
      </c>
      <c r="D143" s="58">
        <v>0.12030308150386297</v>
      </c>
      <c r="E143" s="59">
        <v>4</v>
      </c>
    </row>
    <row r="144" spans="1:5" x14ac:dyDescent="0.3">
      <c r="A144" s="60" t="s">
        <v>40</v>
      </c>
      <c r="B144" s="57">
        <v>43858</v>
      </c>
      <c r="C144" s="57">
        <v>45685</v>
      </c>
      <c r="D144" s="58">
        <v>0.12090560243742998</v>
      </c>
      <c r="E144" s="59">
        <v>4</v>
      </c>
    </row>
    <row r="146" spans="1:5" x14ac:dyDescent="0.3">
      <c r="A146" s="92" t="s">
        <v>341</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6810</v>
      </c>
      <c r="D152" s="54">
        <v>6980</v>
      </c>
      <c r="E152" s="55" t="s">
        <v>14</v>
      </c>
    </row>
    <row r="153" spans="1:5" x14ac:dyDescent="0.3">
      <c r="A153" s="19"/>
      <c r="B153" s="20" t="s">
        <v>15</v>
      </c>
      <c r="C153" s="56">
        <v>-0.31935377921854402</v>
      </c>
      <c r="D153" s="56">
        <v>-0.112915749330967</v>
      </c>
      <c r="E153" s="22"/>
    </row>
    <row r="154" spans="1:5" x14ac:dyDescent="0.3">
      <c r="A154" s="8" t="s">
        <v>16</v>
      </c>
      <c r="B154" s="16" t="s">
        <v>11</v>
      </c>
      <c r="C154" s="53">
        <v>8390</v>
      </c>
      <c r="D154" s="53">
        <v>9160</v>
      </c>
      <c r="E154" s="55" t="s">
        <v>14</v>
      </c>
    </row>
    <row r="155" spans="1:5" x14ac:dyDescent="0.3">
      <c r="A155" s="19"/>
      <c r="B155" s="20" t="s">
        <v>15</v>
      </c>
      <c r="C155" s="56">
        <v>-0.16149393694422001</v>
      </c>
      <c r="D155" s="56">
        <v>-2.89134722795246E-2</v>
      </c>
      <c r="E155" s="22"/>
    </row>
    <row r="156" spans="1:5" x14ac:dyDescent="0.3">
      <c r="A156" s="8" t="s">
        <v>19</v>
      </c>
      <c r="B156" s="16" t="s">
        <v>11</v>
      </c>
      <c r="C156" s="53">
        <v>9770</v>
      </c>
      <c r="D156" s="53">
        <v>9900</v>
      </c>
      <c r="E156" s="55" t="s">
        <v>14</v>
      </c>
    </row>
    <row r="157" spans="1:5" x14ac:dyDescent="0.3">
      <c r="A157" s="19"/>
      <c r="B157" s="20" t="s">
        <v>15</v>
      </c>
      <c r="C157" s="56">
        <v>-2.32772570979469E-2</v>
      </c>
      <c r="D157" s="56">
        <v>-3.4709108638163498E-3</v>
      </c>
      <c r="E157" s="22"/>
    </row>
    <row r="158" spans="1:5" x14ac:dyDescent="0.3">
      <c r="A158" s="8" t="s">
        <v>22</v>
      </c>
      <c r="B158" s="16" t="s">
        <v>11</v>
      </c>
      <c r="C158" s="53">
        <v>10940</v>
      </c>
      <c r="D158" s="53">
        <v>11730</v>
      </c>
      <c r="E158" s="55" t="s">
        <v>14</v>
      </c>
    </row>
    <row r="159" spans="1:5" x14ac:dyDescent="0.3">
      <c r="A159" s="19"/>
      <c r="B159" s="20" t="s">
        <v>15</v>
      </c>
      <c r="C159" s="56">
        <v>9.3505356951153903E-2</v>
      </c>
      <c r="D159" s="56">
        <v>5.4674499198122499E-2</v>
      </c>
      <c r="E159" s="22"/>
    </row>
    <row r="160" spans="1:5" ht="32.4" customHeight="1" x14ac:dyDescent="0.3">
      <c r="A160" s="87" t="s">
        <v>25</v>
      </c>
      <c r="B160" s="87"/>
      <c r="C160" s="87"/>
      <c r="D160" s="87"/>
      <c r="E160" s="87"/>
    </row>
    <row r="161" spans="1:5" x14ac:dyDescent="0.3">
      <c r="A161" s="5" t="s">
        <v>26</v>
      </c>
    </row>
    <row r="162" spans="1:5" x14ac:dyDescent="0.3">
      <c r="A162" s="5" t="s">
        <v>974</v>
      </c>
    </row>
    <row r="163" spans="1:5" x14ac:dyDescent="0.3">
      <c r="A163" s="5" t="s">
        <v>975</v>
      </c>
    </row>
    <row r="164" spans="1:5" x14ac:dyDescent="0.3">
      <c r="A164" s="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43977</v>
      </c>
      <c r="C169" s="57">
        <v>45804</v>
      </c>
      <c r="D169" s="58">
        <v>6.0208106252421373E-2</v>
      </c>
      <c r="E169" s="59">
        <v>3</v>
      </c>
    </row>
    <row r="170" spans="1:5" x14ac:dyDescent="0.3">
      <c r="A170" s="31" t="s">
        <v>37</v>
      </c>
      <c r="B170" s="57">
        <v>44313</v>
      </c>
      <c r="C170" s="57">
        <v>45776</v>
      </c>
      <c r="D170" s="58">
        <v>6.2351151623444477E-2</v>
      </c>
      <c r="E170" s="59">
        <v>3</v>
      </c>
    </row>
    <row r="171" spans="1:5" x14ac:dyDescent="0.3">
      <c r="A171" s="60" t="s">
        <v>38</v>
      </c>
      <c r="B171" s="57">
        <v>44278</v>
      </c>
      <c r="C171" s="57">
        <v>45741</v>
      </c>
      <c r="D171" s="58">
        <v>5.6945268592092528E-2</v>
      </c>
      <c r="E171" s="59">
        <v>3</v>
      </c>
    </row>
    <row r="172" spans="1:5" x14ac:dyDescent="0.3">
      <c r="A172" s="60" t="s">
        <v>39</v>
      </c>
      <c r="B172" s="57">
        <v>44250</v>
      </c>
      <c r="C172" s="57">
        <v>45713</v>
      </c>
      <c r="D172" s="58">
        <v>5.6068455104816131E-2</v>
      </c>
      <c r="E172" s="59">
        <v>3</v>
      </c>
    </row>
    <row r="173" spans="1:5" x14ac:dyDescent="0.3">
      <c r="A173" s="60" t="s">
        <v>40</v>
      </c>
      <c r="B173" s="57">
        <v>44222</v>
      </c>
      <c r="C173" s="57">
        <v>45685</v>
      </c>
      <c r="D173" s="58">
        <v>5.5962121979369922E-2</v>
      </c>
      <c r="E173" s="59">
        <v>3</v>
      </c>
    </row>
    <row r="175" spans="1:5" x14ac:dyDescent="0.3">
      <c r="A175" s="92" t="s">
        <v>655</v>
      </c>
      <c r="B175" s="93"/>
      <c r="C175" s="93"/>
      <c r="D175" s="93"/>
      <c r="E175" s="93"/>
    </row>
    <row r="176" spans="1:5" ht="14.4" customHeight="1"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998</v>
      </c>
      <c r="C179" s="10"/>
      <c r="D179" s="11"/>
      <c r="E179" s="11"/>
    </row>
    <row r="180" spans="1:5" x14ac:dyDescent="0.3">
      <c r="A180" s="12"/>
      <c r="B180" s="13" t="s">
        <v>9</v>
      </c>
      <c r="C180" s="14"/>
      <c r="D180" s="15"/>
      <c r="E180" s="15"/>
    </row>
    <row r="181" spans="1:5" x14ac:dyDescent="0.3">
      <c r="A181" s="8" t="s">
        <v>10</v>
      </c>
      <c r="B181" s="16" t="s">
        <v>11</v>
      </c>
      <c r="C181" s="26" t="s">
        <v>1038</v>
      </c>
      <c r="D181" s="27" t="s">
        <v>1039</v>
      </c>
      <c r="E181" s="26" t="s">
        <v>14</v>
      </c>
    </row>
    <row r="182" spans="1:5" x14ac:dyDescent="0.3">
      <c r="A182" s="19"/>
      <c r="B182" s="20" t="s">
        <v>15</v>
      </c>
      <c r="C182" s="21">
        <v>-0.25430000000000003</v>
      </c>
      <c r="D182" s="21">
        <v>-8.0100000000000005E-2</v>
      </c>
      <c r="E182" s="22"/>
    </row>
    <row r="183" spans="1:5" x14ac:dyDescent="0.3">
      <c r="A183" s="8" t="s">
        <v>16</v>
      </c>
      <c r="B183" s="16" t="s">
        <v>11</v>
      </c>
      <c r="C183" s="26" t="s">
        <v>518</v>
      </c>
      <c r="D183" s="26" t="s">
        <v>695</v>
      </c>
      <c r="E183" s="26" t="s">
        <v>14</v>
      </c>
    </row>
    <row r="184" spans="1:5" x14ac:dyDescent="0.3">
      <c r="A184" s="19"/>
      <c r="B184" s="20" t="s">
        <v>15</v>
      </c>
      <c r="C184" s="21">
        <v>-0.15321468635795066</v>
      </c>
      <c r="D184" s="21">
        <v>-4.2599999999999999E-2</v>
      </c>
      <c r="E184" s="22"/>
    </row>
    <row r="185" spans="1:5" x14ac:dyDescent="0.3">
      <c r="A185" s="8" t="s">
        <v>19</v>
      </c>
      <c r="B185" s="16" t="s">
        <v>11</v>
      </c>
      <c r="C185" s="26" t="s">
        <v>235</v>
      </c>
      <c r="D185" s="26" t="s">
        <v>56</v>
      </c>
      <c r="E185" s="26" t="s">
        <v>14</v>
      </c>
    </row>
    <row r="186" spans="1:5" x14ac:dyDescent="0.3">
      <c r="A186" s="19"/>
      <c r="B186" s="20" t="s">
        <v>15</v>
      </c>
      <c r="C186" s="21">
        <v>-5.9200000000000003E-2</v>
      </c>
      <c r="D186" s="21">
        <v>-1.9E-2</v>
      </c>
      <c r="E186" s="22"/>
    </row>
    <row r="187" spans="1:5" x14ac:dyDescent="0.3">
      <c r="A187" s="8" t="s">
        <v>22</v>
      </c>
      <c r="B187" s="16" t="s">
        <v>11</v>
      </c>
      <c r="C187" s="26" t="s">
        <v>121</v>
      </c>
      <c r="D187" s="26" t="s">
        <v>495</v>
      </c>
      <c r="E187" s="26" t="s">
        <v>14</v>
      </c>
    </row>
    <row r="188" spans="1:5" x14ac:dyDescent="0.3">
      <c r="A188" s="19"/>
      <c r="B188" s="20" t="s">
        <v>15</v>
      </c>
      <c r="C188" s="21">
        <v>1.26E-2</v>
      </c>
      <c r="D188" s="21">
        <v>5.4152504577491545E-3</v>
      </c>
      <c r="E188" s="22"/>
    </row>
    <row r="189" spans="1:5" ht="34.799999999999997" customHeight="1" x14ac:dyDescent="0.3">
      <c r="A189" s="87" t="s">
        <v>25</v>
      </c>
      <c r="B189" s="87"/>
      <c r="C189" s="87"/>
      <c r="D189" s="87"/>
      <c r="E189" s="87"/>
    </row>
    <row r="190" spans="1:5" x14ac:dyDescent="0.3">
      <c r="A190" s="5" t="s">
        <v>26</v>
      </c>
    </row>
    <row r="191" spans="1:5" x14ac:dyDescent="0.3">
      <c r="A191" s="5" t="s">
        <v>1040</v>
      </c>
    </row>
    <row r="192" spans="1:5" x14ac:dyDescent="0.3">
      <c r="A192" s="5" t="s">
        <v>540</v>
      </c>
    </row>
    <row r="193" spans="1:5" x14ac:dyDescent="0.3">
      <c r="A193" s="5" t="s">
        <v>1041</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43980</v>
      </c>
      <c r="C198" s="57">
        <v>45807</v>
      </c>
      <c r="D198" s="58">
        <v>3.6299999999999999E-2</v>
      </c>
      <c r="E198" s="59">
        <v>2</v>
      </c>
    </row>
    <row r="199" spans="1:5" x14ac:dyDescent="0.3">
      <c r="A199" s="31" t="s">
        <v>37</v>
      </c>
      <c r="B199" s="57">
        <v>44314</v>
      </c>
      <c r="C199" s="57">
        <v>45777</v>
      </c>
      <c r="D199" s="58">
        <v>3.8127452791720425E-2</v>
      </c>
      <c r="E199" s="59">
        <v>2</v>
      </c>
    </row>
    <row r="200" spans="1:5" x14ac:dyDescent="0.3">
      <c r="A200" s="39" t="s">
        <v>38</v>
      </c>
      <c r="B200" s="57">
        <v>44279</v>
      </c>
      <c r="C200" s="57">
        <v>45742</v>
      </c>
      <c r="D200" s="58">
        <v>3.3784558575402177E-2</v>
      </c>
      <c r="E200" s="59">
        <v>2</v>
      </c>
    </row>
    <row r="201" spans="1:5" x14ac:dyDescent="0.3">
      <c r="A201" s="39" t="s">
        <v>39</v>
      </c>
      <c r="B201" s="57">
        <v>44251</v>
      </c>
      <c r="C201" s="57">
        <v>45714</v>
      </c>
      <c r="D201" s="58">
        <v>3.3531266802977078E-2</v>
      </c>
      <c r="E201" s="59">
        <v>2</v>
      </c>
    </row>
    <row r="202" spans="1:5" x14ac:dyDescent="0.3">
      <c r="A202" s="39" t="s">
        <v>40</v>
      </c>
      <c r="B202" s="57">
        <v>44223</v>
      </c>
      <c r="C202" s="57">
        <v>45686</v>
      </c>
      <c r="D202" s="58">
        <v>3.3563512421684455E-2</v>
      </c>
      <c r="E202" s="59">
        <v>2</v>
      </c>
    </row>
    <row r="204" spans="1:5" x14ac:dyDescent="0.3">
      <c r="A204" s="92" t="s">
        <v>894</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5710</v>
      </c>
      <c r="D210" s="62">
        <v>5800</v>
      </c>
      <c r="E210" s="63" t="s">
        <v>14</v>
      </c>
    </row>
    <row r="211" spans="1:5" x14ac:dyDescent="0.3">
      <c r="A211" s="19"/>
      <c r="B211" s="20" t="s">
        <v>15</v>
      </c>
      <c r="C211" s="56">
        <v>-0.42948730634626298</v>
      </c>
      <c r="D211" s="56">
        <v>-0.16624771198748001</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9810</v>
      </c>
      <c r="D214" s="61">
        <v>10100</v>
      </c>
      <c r="E214" s="63" t="s">
        <v>14</v>
      </c>
    </row>
    <row r="215" spans="1:5" x14ac:dyDescent="0.3">
      <c r="A215" s="19"/>
      <c r="B215" s="20" t="s">
        <v>15</v>
      </c>
      <c r="C215" s="56">
        <v>-1.9232831340004999E-2</v>
      </c>
      <c r="D215" s="56">
        <v>3.4327904118101001E-3</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87" t="s">
        <v>25</v>
      </c>
      <c r="B218" s="87"/>
      <c r="C218" s="87"/>
      <c r="D218" s="87"/>
      <c r="E218" s="87"/>
    </row>
    <row r="219" spans="1:5" x14ac:dyDescent="0.3">
      <c r="A219" s="5" t="s">
        <v>26</v>
      </c>
    </row>
    <row r="220" spans="1:5" x14ac:dyDescent="0.3">
      <c r="A220" s="5" t="s">
        <v>996</v>
      </c>
    </row>
    <row r="221" spans="1:5" x14ac:dyDescent="0.3">
      <c r="A221" s="5" t="s">
        <v>997</v>
      </c>
    </row>
    <row r="222" spans="1:5" x14ac:dyDescent="0.3">
      <c r="A222" s="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43980</v>
      </c>
      <c r="C227" s="57">
        <v>45807</v>
      </c>
      <c r="D227" s="58">
        <v>8.0218496643457676E-2</v>
      </c>
      <c r="E227" s="59">
        <v>3</v>
      </c>
    </row>
    <row r="228" spans="1:5" x14ac:dyDescent="0.3">
      <c r="A228" s="31" t="s">
        <v>37</v>
      </c>
      <c r="B228" s="57">
        <v>43945</v>
      </c>
      <c r="C228" s="57">
        <v>45772</v>
      </c>
      <c r="D228" s="58">
        <v>8.5017635667934924E-2</v>
      </c>
      <c r="E228" s="59">
        <v>3</v>
      </c>
    </row>
    <row r="229" spans="1:5" x14ac:dyDescent="0.3">
      <c r="A229" s="64" t="s">
        <v>38</v>
      </c>
      <c r="B229" s="57">
        <v>43917</v>
      </c>
      <c r="C229" s="57">
        <v>45744</v>
      </c>
      <c r="D229" s="58">
        <v>9.0166984839450875E-2</v>
      </c>
      <c r="E229" s="59">
        <v>3</v>
      </c>
    </row>
    <row r="230" spans="1:5" x14ac:dyDescent="0.3">
      <c r="A230" s="64" t="s">
        <v>39</v>
      </c>
      <c r="B230" s="57">
        <v>43889</v>
      </c>
      <c r="C230" s="57">
        <v>45716</v>
      </c>
      <c r="D230" s="58">
        <v>0.14035961423921006</v>
      </c>
      <c r="E230" s="59">
        <v>4</v>
      </c>
    </row>
    <row r="231" spans="1:5" x14ac:dyDescent="0.3">
      <c r="A231" s="64" t="s">
        <v>40</v>
      </c>
      <c r="B231" s="57">
        <v>43861</v>
      </c>
      <c r="C231" s="57">
        <v>45688</v>
      </c>
      <c r="D231" s="58">
        <v>0.14362544160402532</v>
      </c>
      <c r="E231" s="59">
        <v>4</v>
      </c>
    </row>
    <row r="233" spans="1:5" x14ac:dyDescent="0.3">
      <c r="A233" s="92" t="s">
        <v>116</v>
      </c>
      <c r="B233" s="93"/>
      <c r="C233" s="93"/>
      <c r="D233" s="93"/>
      <c r="E233" s="93"/>
    </row>
    <row r="234" spans="1:5" ht="14.4" customHeight="1"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998</v>
      </c>
      <c r="C237" s="10"/>
      <c r="D237" s="11"/>
      <c r="E237" s="11"/>
    </row>
    <row r="238" spans="1:5" x14ac:dyDescent="0.3">
      <c r="A238" s="12"/>
      <c r="B238" s="13" t="s">
        <v>9</v>
      </c>
      <c r="C238" s="14"/>
      <c r="D238" s="15"/>
      <c r="E238" s="15"/>
    </row>
    <row r="239" spans="1:5" x14ac:dyDescent="0.3">
      <c r="A239" s="8" t="s">
        <v>10</v>
      </c>
      <c r="B239" s="16" t="s">
        <v>11</v>
      </c>
      <c r="C239" s="26" t="s">
        <v>1020</v>
      </c>
      <c r="D239" s="27" t="s">
        <v>1021</v>
      </c>
      <c r="E239" s="26" t="s">
        <v>14</v>
      </c>
    </row>
    <row r="240" spans="1:5" x14ac:dyDescent="0.3">
      <c r="A240" s="19"/>
      <c r="B240" s="20" t="s">
        <v>15</v>
      </c>
      <c r="C240" s="21">
        <v>-0.54879999999999995</v>
      </c>
      <c r="D240" s="21">
        <v>-0.1668</v>
      </c>
      <c r="E240" s="22"/>
    </row>
    <row r="241" spans="1:5" x14ac:dyDescent="0.3">
      <c r="A241" s="8" t="s">
        <v>16</v>
      </c>
      <c r="B241" s="16" t="s">
        <v>11</v>
      </c>
      <c r="C241" s="26" t="s">
        <v>1022</v>
      </c>
      <c r="D241" s="26" t="s">
        <v>1023</v>
      </c>
      <c r="E241" s="26" t="s">
        <v>14</v>
      </c>
    </row>
    <row r="242" spans="1:5" x14ac:dyDescent="0.3">
      <c r="A242" s="19"/>
      <c r="B242" s="20" t="s">
        <v>15</v>
      </c>
      <c r="C242" s="21">
        <v>-0.31090000000000001</v>
      </c>
      <c r="D242" s="21">
        <v>-4.24E-2</v>
      </c>
      <c r="E242" s="22"/>
    </row>
    <row r="243" spans="1:5" x14ac:dyDescent="0.3">
      <c r="A243" s="8" t="s">
        <v>19</v>
      </c>
      <c r="B243" s="16" t="s">
        <v>11</v>
      </c>
      <c r="C243" s="26" t="s">
        <v>521</v>
      </c>
      <c r="D243" s="26" t="s">
        <v>426</v>
      </c>
      <c r="E243" s="26" t="s">
        <v>14</v>
      </c>
    </row>
    <row r="244" spans="1:5" x14ac:dyDescent="0.3">
      <c r="A244" s="19"/>
      <c r="B244" s="20" t="s">
        <v>15</v>
      </c>
      <c r="C244" s="21">
        <v>3.8899999999999997E-2</v>
      </c>
      <c r="D244" s="21">
        <v>7.4499999999999997E-2</v>
      </c>
      <c r="E244" s="22"/>
    </row>
    <row r="245" spans="1:5" x14ac:dyDescent="0.3">
      <c r="A245" s="8" t="s">
        <v>22</v>
      </c>
      <c r="B245" s="16" t="s">
        <v>11</v>
      </c>
      <c r="C245" s="26" t="s">
        <v>1024</v>
      </c>
      <c r="D245" s="26" t="s">
        <v>1025</v>
      </c>
      <c r="E245" s="26" t="s">
        <v>14</v>
      </c>
    </row>
    <row r="246" spans="1:5" x14ac:dyDescent="0.3">
      <c r="A246" s="19"/>
      <c r="B246" s="20" t="s">
        <v>15</v>
      </c>
      <c r="C246" s="21">
        <v>0.95189999999999997</v>
      </c>
      <c r="D246" s="21">
        <v>0.1366</v>
      </c>
      <c r="E246" s="22"/>
    </row>
    <row r="247" spans="1:5" ht="34.799999999999997" customHeight="1" x14ac:dyDescent="0.3">
      <c r="A247" s="87" t="s">
        <v>25</v>
      </c>
      <c r="B247" s="87"/>
      <c r="C247" s="87"/>
      <c r="D247" s="87"/>
      <c r="E247" s="87"/>
    </row>
    <row r="248" spans="1:5" x14ac:dyDescent="0.3">
      <c r="A248" s="5" t="s">
        <v>26</v>
      </c>
    </row>
    <row r="249" spans="1:5" x14ac:dyDescent="0.3">
      <c r="A249" s="5" t="s">
        <v>1026</v>
      </c>
    </row>
    <row r="250" spans="1:5" x14ac:dyDescent="0.3">
      <c r="A250" s="5" t="s">
        <v>562</v>
      </c>
    </row>
    <row r="251" spans="1:5" x14ac:dyDescent="0.3">
      <c r="A251" s="5" t="s">
        <v>1027</v>
      </c>
    </row>
    <row r="252" spans="1:5" x14ac:dyDescent="0.3">
      <c r="A252" s="5" t="s">
        <v>30</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43980</v>
      </c>
      <c r="C256" s="57">
        <v>45807</v>
      </c>
      <c r="D256" s="58">
        <v>0.15029999999999999</v>
      </c>
      <c r="E256" s="59">
        <v>4</v>
      </c>
    </row>
    <row r="257" spans="1:5" x14ac:dyDescent="0.3">
      <c r="A257" s="31" t="s">
        <v>37</v>
      </c>
      <c r="B257" s="57">
        <v>43951</v>
      </c>
      <c r="C257" s="57">
        <v>45777</v>
      </c>
      <c r="D257" s="58">
        <v>0.15283622118678553</v>
      </c>
      <c r="E257" s="59">
        <v>4</v>
      </c>
    </row>
    <row r="258" spans="1:5" x14ac:dyDescent="0.3">
      <c r="A258" s="39" t="s">
        <v>38</v>
      </c>
      <c r="B258" s="57">
        <v>43921</v>
      </c>
      <c r="C258" s="57">
        <v>45747</v>
      </c>
      <c r="D258" s="58">
        <v>0.15171010036701313</v>
      </c>
      <c r="E258" s="59">
        <v>4</v>
      </c>
    </row>
    <row r="259" spans="1:5" x14ac:dyDescent="0.3">
      <c r="A259" s="39" t="s">
        <v>39</v>
      </c>
      <c r="B259" s="57">
        <v>43889</v>
      </c>
      <c r="C259" s="57">
        <v>45716</v>
      </c>
      <c r="D259" s="58">
        <v>0.17341830806305841</v>
      </c>
      <c r="E259" s="59">
        <v>4</v>
      </c>
    </row>
    <row r="260" spans="1:5" x14ac:dyDescent="0.3">
      <c r="A260" s="39" t="s">
        <v>40</v>
      </c>
      <c r="B260" s="57">
        <v>43861</v>
      </c>
      <c r="C260" s="57">
        <v>45688</v>
      </c>
      <c r="D260" s="58">
        <v>0.17463871680069398</v>
      </c>
      <c r="E260" s="59">
        <v>4</v>
      </c>
    </row>
    <row r="262" spans="1:5" x14ac:dyDescent="0.3">
      <c r="A262" s="92" t="s">
        <v>127</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-0.62873135927526502</v>
      </c>
      <c r="D269" s="56">
        <v>-0.20627891473888299</v>
      </c>
      <c r="E269" s="22"/>
    </row>
    <row r="270" spans="1:5" x14ac:dyDescent="0.3">
      <c r="A270" s="8" t="s">
        <v>16</v>
      </c>
      <c r="B270" s="16" t="s">
        <v>11</v>
      </c>
      <c r="C270" s="53">
        <v>7340</v>
      </c>
      <c r="D270" s="53">
        <v>7730</v>
      </c>
      <c r="E270" s="55" t="s">
        <v>14</v>
      </c>
    </row>
    <row r="271" spans="1:5" x14ac:dyDescent="0.3">
      <c r="A271" s="19"/>
      <c r="B271" s="20" t="s">
        <v>15</v>
      </c>
      <c r="C271" s="56">
        <v>-0.265872119838376</v>
      </c>
      <c r="D271" s="56">
        <v>-5.0128907211352797E-2</v>
      </c>
      <c r="E271" s="22"/>
    </row>
    <row r="272" spans="1:5" x14ac:dyDescent="0.3">
      <c r="A272" s="8" t="s">
        <v>19</v>
      </c>
      <c r="B272" s="16" t="s">
        <v>11</v>
      </c>
      <c r="C272" s="53">
        <v>10190</v>
      </c>
      <c r="D272" s="53">
        <v>11520</v>
      </c>
      <c r="E272" s="55" t="s">
        <v>14</v>
      </c>
    </row>
    <row r="273" spans="1:5" x14ac:dyDescent="0.3">
      <c r="A273" s="19"/>
      <c r="B273" s="20" t="s">
        <v>15</v>
      </c>
      <c r="C273" s="56">
        <v>1.9365540540540401E-2</v>
      </c>
      <c r="D273" s="56">
        <v>2.86958727549145E-2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87" t="s">
        <v>25</v>
      </c>
      <c r="B276" s="87"/>
      <c r="C276" s="87"/>
      <c r="D276" s="87"/>
      <c r="E276" s="87"/>
    </row>
    <row r="277" spans="1:5" x14ac:dyDescent="0.3">
      <c r="A277" s="5" t="s">
        <v>26</v>
      </c>
    </row>
    <row r="278" spans="1:5" x14ac:dyDescent="0.3">
      <c r="A278" s="5" t="s">
        <v>976</v>
      </c>
    </row>
    <row r="279" spans="1:5" x14ac:dyDescent="0.3">
      <c r="A279" s="5" t="s">
        <v>977</v>
      </c>
    </row>
    <row r="280" spans="1:5" x14ac:dyDescent="0.3">
      <c r="A280" s="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43980</v>
      </c>
      <c r="C285" s="57">
        <v>45807</v>
      </c>
      <c r="D285" s="58">
        <v>0.17879000210587204</v>
      </c>
      <c r="E285" s="59">
        <v>4</v>
      </c>
    </row>
    <row r="286" spans="1:5" x14ac:dyDescent="0.3">
      <c r="A286" s="31" t="s">
        <v>37</v>
      </c>
      <c r="B286" s="57">
        <v>43951</v>
      </c>
      <c r="C286" s="57">
        <v>45777</v>
      </c>
      <c r="D286" s="58">
        <v>0.18218951050840812</v>
      </c>
      <c r="E286" s="59">
        <v>4</v>
      </c>
    </row>
    <row r="287" spans="1:5" x14ac:dyDescent="0.3">
      <c r="A287" s="60" t="s">
        <v>38</v>
      </c>
      <c r="B287" s="57">
        <v>43921</v>
      </c>
      <c r="C287" s="57">
        <v>45747</v>
      </c>
      <c r="D287" s="58">
        <v>0.18132524498893302</v>
      </c>
      <c r="E287" s="59">
        <v>4</v>
      </c>
    </row>
    <row r="288" spans="1:5" x14ac:dyDescent="0.3">
      <c r="A288" s="60" t="s">
        <v>39</v>
      </c>
      <c r="B288" s="57">
        <v>43889</v>
      </c>
      <c r="C288" s="57">
        <v>45716</v>
      </c>
      <c r="D288" s="58">
        <v>0.20761628404789476</v>
      </c>
      <c r="E288" s="59">
        <v>5</v>
      </c>
    </row>
    <row r="289" spans="1:5" x14ac:dyDescent="0.3">
      <c r="A289" s="60" t="s">
        <v>40</v>
      </c>
      <c r="B289" s="57">
        <v>43861</v>
      </c>
      <c r="C289" s="57">
        <v>45688</v>
      </c>
      <c r="D289" s="58">
        <v>0.20903824380715097</v>
      </c>
      <c r="E289" s="59">
        <v>5</v>
      </c>
    </row>
    <row r="291" spans="1:5" x14ac:dyDescent="0.3">
      <c r="A291" s="92" t="s">
        <v>141</v>
      </c>
      <c r="B291" s="93"/>
      <c r="C291" s="93"/>
      <c r="D291" s="93"/>
      <c r="E291" s="93"/>
    </row>
    <row r="292" spans="1:5" ht="14.4" customHeight="1" x14ac:dyDescent="0.3">
      <c r="A292" s="1" t="s">
        <v>978</v>
      </c>
      <c r="B292" s="2"/>
      <c r="C292" s="94" t="s">
        <v>3</v>
      </c>
      <c r="D292" s="94" t="s">
        <v>979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9140</v>
      </c>
      <c r="D297" s="54">
        <v>9400</v>
      </c>
      <c r="E297" s="55" t="s">
        <v>14</v>
      </c>
    </row>
    <row r="298" spans="1:5" x14ac:dyDescent="0.3">
      <c r="A298" s="19"/>
      <c r="B298" s="20" t="s">
        <v>15</v>
      </c>
      <c r="C298" s="56">
        <v>-8.6144131432084894E-2</v>
      </c>
      <c r="D298" s="56">
        <v>-3.04780955403323E-2</v>
      </c>
      <c r="E298" s="22"/>
    </row>
    <row r="299" spans="1:5" x14ac:dyDescent="0.3">
      <c r="A299" s="8" t="s">
        <v>16</v>
      </c>
      <c r="B299" s="16" t="s">
        <v>11</v>
      </c>
      <c r="C299" s="53">
        <v>9540</v>
      </c>
      <c r="D299" s="53">
        <v>9600</v>
      </c>
      <c r="E299" s="55" t="s">
        <v>14</v>
      </c>
    </row>
    <row r="300" spans="1:5" x14ac:dyDescent="0.3">
      <c r="A300" s="19"/>
      <c r="B300" s="20" t="s">
        <v>15</v>
      </c>
      <c r="C300" s="56">
        <v>-4.6077893582007798E-2</v>
      </c>
      <c r="D300" s="56">
        <v>-2.0104427776783299E-2</v>
      </c>
      <c r="E300" s="22"/>
    </row>
    <row r="301" spans="1:5" x14ac:dyDescent="0.3">
      <c r="A301" s="8" t="s">
        <v>19</v>
      </c>
      <c r="B301" s="16" t="s">
        <v>11</v>
      </c>
      <c r="C301" s="53">
        <v>10180</v>
      </c>
      <c r="D301" s="53">
        <v>10260</v>
      </c>
      <c r="E301" s="55" t="s">
        <v>14</v>
      </c>
    </row>
    <row r="302" spans="1:5" x14ac:dyDescent="0.3">
      <c r="A302" s="19"/>
      <c r="B302" s="20" t="s">
        <v>15</v>
      </c>
      <c r="C302" s="56">
        <v>1.7782308302185999E-2</v>
      </c>
      <c r="D302" s="56">
        <v>1.3028718310552599E-2</v>
      </c>
      <c r="E302" s="22"/>
    </row>
    <row r="303" spans="1:5" x14ac:dyDescent="0.3">
      <c r="A303" s="8" t="s">
        <v>22</v>
      </c>
      <c r="B303" s="16" t="s">
        <v>11</v>
      </c>
      <c r="C303" s="53">
        <v>10670</v>
      </c>
      <c r="D303" s="53">
        <v>10760</v>
      </c>
      <c r="E303" s="55" t="s">
        <v>14</v>
      </c>
    </row>
    <row r="304" spans="1:5" x14ac:dyDescent="0.3">
      <c r="A304" s="19"/>
      <c r="B304" s="20" t="s">
        <v>15</v>
      </c>
      <c r="C304" s="56">
        <v>6.7001774098166794E-2</v>
      </c>
      <c r="D304" s="56">
        <v>3.71755781874634E-2</v>
      </c>
      <c r="E304" s="22"/>
    </row>
    <row r="305" spans="1:5" ht="34.200000000000003" customHeight="1" x14ac:dyDescent="0.3">
      <c r="A305" s="87" t="s">
        <v>25</v>
      </c>
      <c r="B305" s="87"/>
      <c r="C305" s="87"/>
      <c r="D305" s="87"/>
      <c r="E305" s="87"/>
    </row>
    <row r="306" spans="1:5" x14ac:dyDescent="0.3">
      <c r="A306" s="5" t="s">
        <v>26</v>
      </c>
    </row>
    <row r="307" spans="1:5" x14ac:dyDescent="0.3">
      <c r="A307" s="5" t="s">
        <v>980</v>
      </c>
    </row>
    <row r="308" spans="1:5" x14ac:dyDescent="0.3">
      <c r="A308" s="5" t="s">
        <v>981</v>
      </c>
    </row>
    <row r="309" spans="1:5" x14ac:dyDescent="0.3">
      <c r="A309" s="5" t="s">
        <v>982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43980</v>
      </c>
      <c r="C314" s="57">
        <v>45807</v>
      </c>
      <c r="D314" s="58">
        <v>1.5341407115418345E-2</v>
      </c>
      <c r="E314" s="59">
        <v>2</v>
      </c>
    </row>
    <row r="315" spans="1:5" x14ac:dyDescent="0.3">
      <c r="A315" s="31" t="s">
        <v>37</v>
      </c>
      <c r="B315" s="57">
        <v>43945</v>
      </c>
      <c r="C315" s="57">
        <v>45772</v>
      </c>
      <c r="D315" s="58">
        <v>1.5844051928210614E-2</v>
      </c>
      <c r="E315" s="59">
        <v>2</v>
      </c>
    </row>
    <row r="316" spans="1:5" x14ac:dyDescent="0.3">
      <c r="A316" s="60" t="s">
        <v>38</v>
      </c>
      <c r="B316" s="57">
        <v>43917</v>
      </c>
      <c r="C316" s="57">
        <v>45744</v>
      </c>
      <c r="D316" s="58">
        <v>1.7050069164844032E-2</v>
      </c>
      <c r="E316" s="59">
        <v>2</v>
      </c>
    </row>
    <row r="317" spans="1:5" x14ac:dyDescent="0.3">
      <c r="A317" s="60" t="s">
        <v>39</v>
      </c>
      <c r="B317" s="57">
        <v>43889</v>
      </c>
      <c r="C317" s="57">
        <v>45716</v>
      </c>
      <c r="D317" s="58">
        <v>2.6049166989738005E-2</v>
      </c>
      <c r="E317" s="59">
        <v>2</v>
      </c>
    </row>
    <row r="318" spans="1:5" x14ac:dyDescent="0.3">
      <c r="A318" s="60" t="s">
        <v>40</v>
      </c>
      <c r="B318" s="57">
        <v>43861</v>
      </c>
      <c r="C318" s="57">
        <v>45688</v>
      </c>
      <c r="D318" s="58">
        <v>2.6347006729064648E-2</v>
      </c>
      <c r="E318" s="59">
        <v>2</v>
      </c>
    </row>
    <row r="320" spans="1:5" x14ac:dyDescent="0.3">
      <c r="A320" s="92" t="s">
        <v>151</v>
      </c>
      <c r="B320" s="93"/>
      <c r="C320" s="93"/>
      <c r="D320" s="93"/>
      <c r="E320" s="93"/>
    </row>
    <row r="321" spans="1:5" ht="14.4" customHeight="1"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998</v>
      </c>
      <c r="C324" s="10"/>
      <c r="D324" s="11"/>
      <c r="E324" s="11"/>
    </row>
    <row r="325" spans="1:5" x14ac:dyDescent="0.3">
      <c r="A325" s="12"/>
      <c r="B325" s="13" t="s">
        <v>9</v>
      </c>
      <c r="C325" s="14"/>
      <c r="D325" s="15"/>
      <c r="E325" s="15"/>
    </row>
    <row r="326" spans="1:5" x14ac:dyDescent="0.3">
      <c r="A326" s="8" t="s">
        <v>10</v>
      </c>
      <c r="B326" s="16" t="s">
        <v>11</v>
      </c>
      <c r="C326" s="26" t="s">
        <v>1030</v>
      </c>
      <c r="D326" s="27" t="s">
        <v>463</v>
      </c>
      <c r="E326" s="26" t="s">
        <v>14</v>
      </c>
    </row>
    <row r="327" spans="1:5" x14ac:dyDescent="0.3">
      <c r="A327" s="19"/>
      <c r="B327" s="20" t="s">
        <v>15</v>
      </c>
      <c r="C327" s="21">
        <v>-0.60150000000000003</v>
      </c>
      <c r="D327" s="21">
        <v>-0.18160000000000001</v>
      </c>
      <c r="E327" s="22"/>
    </row>
    <row r="328" spans="1:5" x14ac:dyDescent="0.3">
      <c r="A328" s="8" t="s">
        <v>16</v>
      </c>
      <c r="B328" s="16" t="s">
        <v>11</v>
      </c>
      <c r="C328" s="26" t="s">
        <v>1031</v>
      </c>
      <c r="D328" s="26" t="s">
        <v>205</v>
      </c>
      <c r="E328" s="26" t="s">
        <v>14</v>
      </c>
    </row>
    <row r="329" spans="1:5" x14ac:dyDescent="0.3">
      <c r="A329" s="19"/>
      <c r="B329" s="20" t="s">
        <v>15</v>
      </c>
      <c r="C329" s="21">
        <v>-0.1754</v>
      </c>
      <c r="D329" s="21">
        <v>-4.0000000000000001E-3</v>
      </c>
      <c r="E329" s="22"/>
    </row>
    <row r="330" spans="1:5" x14ac:dyDescent="0.3">
      <c r="A330" s="8" t="s">
        <v>19</v>
      </c>
      <c r="B330" s="16" t="s">
        <v>11</v>
      </c>
      <c r="C330" s="26" t="s">
        <v>1032</v>
      </c>
      <c r="D330" s="26" t="s">
        <v>147</v>
      </c>
      <c r="E330" s="26" t="s">
        <v>14</v>
      </c>
    </row>
    <row r="331" spans="1:5" x14ac:dyDescent="0.3">
      <c r="A331" s="19"/>
      <c r="B331" s="20" t="s">
        <v>15</v>
      </c>
      <c r="C331" s="21">
        <v>7.5700000000000003E-2</v>
      </c>
      <c r="D331" s="21">
        <v>9.6199999999999994E-2</v>
      </c>
      <c r="E331" s="22"/>
    </row>
    <row r="332" spans="1:5" x14ac:dyDescent="0.3">
      <c r="A332" s="8" t="s">
        <v>22</v>
      </c>
      <c r="B332" s="16" t="s">
        <v>11</v>
      </c>
      <c r="C332" s="26" t="s">
        <v>1033</v>
      </c>
      <c r="D332" s="26" t="s">
        <v>1034</v>
      </c>
      <c r="E332" s="26" t="s">
        <v>14</v>
      </c>
    </row>
    <row r="333" spans="1:5" x14ac:dyDescent="0.3">
      <c r="A333" s="19"/>
      <c r="B333" s="20" t="s">
        <v>15</v>
      </c>
      <c r="C333" s="21">
        <v>0.40720000000000001</v>
      </c>
      <c r="D333" s="21">
        <v>0.12970000000000001</v>
      </c>
      <c r="E333" s="22"/>
    </row>
    <row r="334" spans="1:5" ht="36" customHeight="1" x14ac:dyDescent="0.3">
      <c r="A334" s="87" t="s">
        <v>25</v>
      </c>
      <c r="B334" s="87"/>
      <c r="C334" s="87"/>
      <c r="D334" s="87"/>
      <c r="E334" s="87"/>
    </row>
    <row r="335" spans="1:5" x14ac:dyDescent="0.3">
      <c r="A335" s="5" t="s">
        <v>26</v>
      </c>
    </row>
    <row r="336" spans="1:5" x14ac:dyDescent="0.3">
      <c r="A336" s="5" t="s">
        <v>1035</v>
      </c>
    </row>
    <row r="337" spans="1:5" x14ac:dyDescent="0.3">
      <c r="A337" s="5" t="s">
        <v>832</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43980</v>
      </c>
      <c r="C343" s="57">
        <v>45807</v>
      </c>
      <c r="D343" s="58">
        <v>0.15459999999999999</v>
      </c>
      <c r="E343" s="59">
        <v>4</v>
      </c>
    </row>
    <row r="344" spans="1:5" x14ac:dyDescent="0.3">
      <c r="A344" s="31" t="s">
        <v>37</v>
      </c>
      <c r="B344" s="57">
        <v>43951</v>
      </c>
      <c r="C344" s="57">
        <v>45777</v>
      </c>
      <c r="D344" s="58">
        <v>0.15413849642631602</v>
      </c>
      <c r="E344" s="59">
        <v>4</v>
      </c>
    </row>
    <row r="345" spans="1:5" x14ac:dyDescent="0.3">
      <c r="A345" s="39" t="s">
        <v>38</v>
      </c>
      <c r="B345" s="57">
        <v>43921</v>
      </c>
      <c r="C345" s="57">
        <v>45747</v>
      </c>
      <c r="D345" s="58">
        <v>0.15218619649308682</v>
      </c>
      <c r="E345" s="59">
        <v>4</v>
      </c>
    </row>
    <row r="346" spans="1:5" x14ac:dyDescent="0.3">
      <c r="A346" s="39" t="s">
        <v>39</v>
      </c>
      <c r="B346" s="57">
        <v>43910</v>
      </c>
      <c r="C346" s="57">
        <v>45716</v>
      </c>
      <c r="D346" s="58">
        <v>0.1571423044981578</v>
      </c>
      <c r="E346" s="59">
        <v>4</v>
      </c>
    </row>
    <row r="347" spans="1:5" x14ac:dyDescent="0.3">
      <c r="A347" s="39" t="s">
        <v>40</v>
      </c>
      <c r="B347" s="57">
        <v>43910</v>
      </c>
      <c r="C347" s="57">
        <v>45688</v>
      </c>
      <c r="D347" s="58">
        <v>0.1577588320212977</v>
      </c>
      <c r="E347" s="59">
        <v>4</v>
      </c>
    </row>
    <row r="349" spans="1:5" x14ac:dyDescent="0.3">
      <c r="A349" s="92" t="s">
        <v>162</v>
      </c>
      <c r="B349" s="93"/>
      <c r="C349" s="93"/>
      <c r="D349" s="93"/>
      <c r="E349" s="93"/>
    </row>
    <row r="350" spans="1:5" ht="14.4" customHeight="1"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998</v>
      </c>
      <c r="C353" s="10"/>
      <c r="D353" s="11"/>
      <c r="E353" s="11"/>
    </row>
    <row r="354" spans="1:5" x14ac:dyDescent="0.3">
      <c r="A354" s="12"/>
      <c r="B354" s="13" t="s">
        <v>9</v>
      </c>
      <c r="C354" s="14"/>
      <c r="D354" s="15"/>
      <c r="E354" s="15"/>
    </row>
    <row r="355" spans="1:5" x14ac:dyDescent="0.3">
      <c r="A355" s="8" t="s">
        <v>10</v>
      </c>
      <c r="B355" s="16" t="s">
        <v>11</v>
      </c>
      <c r="C355" s="26" t="s">
        <v>1001</v>
      </c>
      <c r="D355" s="27" t="s">
        <v>1009</v>
      </c>
      <c r="E355" s="26" t="s">
        <v>14</v>
      </c>
    </row>
    <row r="356" spans="1:5" x14ac:dyDescent="0.3">
      <c r="A356" s="19"/>
      <c r="B356" s="20" t="s">
        <v>15</v>
      </c>
      <c r="C356" s="21">
        <v>-0.18590000000000001</v>
      </c>
      <c r="D356" s="21">
        <v>-6.3899999999999998E-2</v>
      </c>
      <c r="E356" s="22"/>
    </row>
    <row r="357" spans="1:5" x14ac:dyDescent="0.3">
      <c r="A357" s="8" t="s">
        <v>16</v>
      </c>
      <c r="B357" s="16" t="s">
        <v>11</v>
      </c>
      <c r="C357" s="26" t="s">
        <v>1010</v>
      </c>
      <c r="D357" s="26" t="s">
        <v>1011</v>
      </c>
      <c r="E357" s="26" t="s">
        <v>14</v>
      </c>
    </row>
    <row r="358" spans="1:5" x14ac:dyDescent="0.3">
      <c r="A358" s="19"/>
      <c r="B358" s="20" t="s">
        <v>15</v>
      </c>
      <c r="C358" s="21">
        <v>-0.1115</v>
      </c>
      <c r="D358" s="21">
        <v>-3.6900000000000002E-2</v>
      </c>
      <c r="E358" s="22"/>
    </row>
    <row r="359" spans="1:5" x14ac:dyDescent="0.3">
      <c r="A359" s="8" t="s">
        <v>19</v>
      </c>
      <c r="B359" s="16" t="s">
        <v>11</v>
      </c>
      <c r="C359" s="26" t="s">
        <v>121</v>
      </c>
      <c r="D359" s="26" t="s">
        <v>870</v>
      </c>
      <c r="E359" s="26" t="s">
        <v>14</v>
      </c>
    </row>
    <row r="360" spans="1:5" x14ac:dyDescent="0.3">
      <c r="A360" s="19"/>
      <c r="B360" s="20" t="s">
        <v>15</v>
      </c>
      <c r="C360" s="21">
        <v>1.2699999999999999E-2</v>
      </c>
      <c r="D360" s="21">
        <v>1.46E-2</v>
      </c>
      <c r="E360" s="22"/>
    </row>
    <row r="361" spans="1:5" x14ac:dyDescent="0.3">
      <c r="A361" s="8" t="s">
        <v>22</v>
      </c>
      <c r="B361" s="16" t="s">
        <v>11</v>
      </c>
      <c r="C361" s="26" t="s">
        <v>1012</v>
      </c>
      <c r="D361" s="26" t="s">
        <v>102</v>
      </c>
      <c r="E361" s="26" t="s">
        <v>14</v>
      </c>
    </row>
    <row r="362" spans="1:5" x14ac:dyDescent="0.3">
      <c r="A362" s="19"/>
      <c r="B362" s="20" t="s">
        <v>15</v>
      </c>
      <c r="C362" s="21">
        <v>0.22839999999999999</v>
      </c>
      <c r="D362" s="21">
        <v>5.11E-2</v>
      </c>
      <c r="E362" s="22"/>
    </row>
    <row r="363" spans="1:5" ht="33" customHeight="1" x14ac:dyDescent="0.3">
      <c r="A363" s="87" t="s">
        <v>25</v>
      </c>
      <c r="B363" s="87"/>
      <c r="C363" s="87"/>
      <c r="D363" s="87"/>
      <c r="E363" s="87"/>
    </row>
    <row r="364" spans="1:5" x14ac:dyDescent="0.3">
      <c r="A364" s="5" t="s">
        <v>26</v>
      </c>
    </row>
    <row r="365" spans="1:5" x14ac:dyDescent="0.3">
      <c r="A365" s="5" t="s">
        <v>1013</v>
      </c>
    </row>
    <row r="366" spans="1:5" x14ac:dyDescent="0.3">
      <c r="A366" s="5" t="s">
        <v>1014</v>
      </c>
    </row>
    <row r="367" spans="1:5" x14ac:dyDescent="0.3">
      <c r="A367" s="5" t="s">
        <v>1015</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43980</v>
      </c>
      <c r="C372" s="57">
        <v>45807</v>
      </c>
      <c r="D372" s="58">
        <v>3.7400000000000003E-2</v>
      </c>
      <c r="E372" s="59">
        <v>2</v>
      </c>
    </row>
    <row r="373" spans="1:5" x14ac:dyDescent="0.3">
      <c r="A373" s="31" t="s">
        <v>37</v>
      </c>
      <c r="B373" s="57">
        <v>43945</v>
      </c>
      <c r="C373" s="57">
        <v>45772</v>
      </c>
      <c r="D373" s="58">
        <v>3.9851626794476194E-2</v>
      </c>
      <c r="E373" s="59">
        <v>2</v>
      </c>
    </row>
    <row r="374" spans="1:5" x14ac:dyDescent="0.3">
      <c r="A374" s="39" t="s">
        <v>38</v>
      </c>
      <c r="B374" s="57">
        <v>43917</v>
      </c>
      <c r="C374" s="57">
        <v>45744</v>
      </c>
      <c r="D374" s="58">
        <v>4.3436759043749593E-2</v>
      </c>
      <c r="E374" s="59">
        <v>2</v>
      </c>
    </row>
    <row r="375" spans="1:5" x14ac:dyDescent="0.3">
      <c r="A375" s="39" t="s">
        <v>39</v>
      </c>
      <c r="B375" s="57">
        <v>43889</v>
      </c>
      <c r="C375" s="57">
        <v>45716</v>
      </c>
      <c r="D375" s="58">
        <v>7.9288582627827217E-2</v>
      </c>
      <c r="E375" s="59">
        <v>3</v>
      </c>
    </row>
    <row r="376" spans="1:5" x14ac:dyDescent="0.3">
      <c r="A376" s="39" t="s">
        <v>40</v>
      </c>
      <c r="B376" s="57">
        <v>43861</v>
      </c>
      <c r="C376" s="57">
        <v>45688</v>
      </c>
      <c r="D376" s="58">
        <v>8.0998842578522731E-2</v>
      </c>
      <c r="E376" s="59">
        <v>3</v>
      </c>
    </row>
    <row r="378" spans="1:5" x14ac:dyDescent="0.3">
      <c r="A378" s="92" t="s">
        <v>171</v>
      </c>
      <c r="B378" s="93"/>
      <c r="C378" s="93"/>
      <c r="D378" s="93"/>
      <c r="E378" s="93"/>
    </row>
    <row r="379" spans="1:5" ht="14.4" customHeight="1" x14ac:dyDescent="0.3">
      <c r="A379" s="1" t="s">
        <v>958</v>
      </c>
      <c r="B379" s="2"/>
      <c r="C379" s="94" t="s">
        <v>3</v>
      </c>
      <c r="D379" s="94" t="s">
        <v>959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5730</v>
      </c>
      <c r="D384" s="54">
        <v>5730</v>
      </c>
      <c r="E384" s="55" t="s">
        <v>14</v>
      </c>
    </row>
    <row r="385" spans="1:5" x14ac:dyDescent="0.3">
      <c r="A385" s="19"/>
      <c r="B385" s="20" t="s">
        <v>15</v>
      </c>
      <c r="C385" s="56">
        <v>-0.42745220867735101</v>
      </c>
      <c r="D385" s="56">
        <v>-0.16947119783218301</v>
      </c>
      <c r="E385" s="22"/>
    </row>
    <row r="386" spans="1:5" x14ac:dyDescent="0.3">
      <c r="A386" s="8" t="s">
        <v>16</v>
      </c>
      <c r="B386" s="16" t="s">
        <v>11</v>
      </c>
      <c r="C386" s="53">
        <v>7950</v>
      </c>
      <c r="D386" s="53">
        <v>7680</v>
      </c>
      <c r="E386" s="55" t="s">
        <v>14</v>
      </c>
    </row>
    <row r="387" spans="1:5" x14ac:dyDescent="0.3">
      <c r="A387" s="19"/>
      <c r="B387" s="20" t="s">
        <v>15</v>
      </c>
      <c r="C387" s="56">
        <v>-0.20535920755762599</v>
      </c>
      <c r="D387" s="56">
        <v>-8.4355237352249104E-2</v>
      </c>
      <c r="E387" s="22"/>
    </row>
    <row r="388" spans="1:5" x14ac:dyDescent="0.3">
      <c r="A388" s="8" t="s">
        <v>19</v>
      </c>
      <c r="B388" s="16" t="s">
        <v>11</v>
      </c>
      <c r="C388" s="53">
        <v>10000</v>
      </c>
      <c r="D388" s="53">
        <v>10680</v>
      </c>
      <c r="E388" s="55" t="s">
        <v>14</v>
      </c>
    </row>
    <row r="389" spans="1:5" x14ac:dyDescent="0.3">
      <c r="A389" s="19"/>
      <c r="B389" s="20" t="s">
        <v>15</v>
      </c>
      <c r="C389" s="56">
        <v>-3.1937992030328698E-4</v>
      </c>
      <c r="D389" s="56">
        <v>2.2137060159430798E-2</v>
      </c>
      <c r="E389" s="22"/>
    </row>
    <row r="390" spans="1:5" x14ac:dyDescent="0.3">
      <c r="A390" s="8" t="s">
        <v>22</v>
      </c>
      <c r="B390" s="16" t="s">
        <v>11</v>
      </c>
      <c r="C390" s="53">
        <v>13530</v>
      </c>
      <c r="D390" s="53">
        <v>13650</v>
      </c>
      <c r="E390" s="55" t="s">
        <v>14</v>
      </c>
    </row>
    <row r="391" spans="1:5" x14ac:dyDescent="0.3">
      <c r="A391" s="19"/>
      <c r="B391" s="20" t="s">
        <v>15</v>
      </c>
      <c r="C391" s="56">
        <v>0.353438099047924</v>
      </c>
      <c r="D391" s="56">
        <v>0.109160269135507</v>
      </c>
      <c r="E391" s="22"/>
    </row>
    <row r="392" spans="1:5" ht="34.200000000000003" customHeight="1" x14ac:dyDescent="0.3">
      <c r="A392" s="87" t="s">
        <v>25</v>
      </c>
      <c r="B392" s="87"/>
      <c r="C392" s="87"/>
      <c r="D392" s="87"/>
      <c r="E392" s="87"/>
    </row>
    <row r="393" spans="1:5" x14ac:dyDescent="0.3">
      <c r="A393" s="5" t="s">
        <v>26</v>
      </c>
    </row>
    <row r="394" spans="1:5" x14ac:dyDescent="0.3">
      <c r="A394" s="5" t="s">
        <v>964</v>
      </c>
    </row>
    <row r="395" spans="1:5" x14ac:dyDescent="0.3">
      <c r="A395" s="5" t="s">
        <v>973</v>
      </c>
    </row>
    <row r="396" spans="1:5" x14ac:dyDescent="0.3">
      <c r="A396" s="5" t="s">
        <v>966</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43977</v>
      </c>
      <c r="C401" s="57">
        <v>45804</v>
      </c>
      <c r="D401" s="58">
        <v>0.1054900983390468</v>
      </c>
      <c r="E401" s="59">
        <v>3</v>
      </c>
    </row>
    <row r="402" spans="1:5" x14ac:dyDescent="0.3">
      <c r="A402" s="31" t="s">
        <v>37</v>
      </c>
      <c r="B402" s="57">
        <v>43949</v>
      </c>
      <c r="C402" s="57">
        <v>45776</v>
      </c>
      <c r="D402" s="58">
        <v>0.10576188693615467</v>
      </c>
      <c r="E402" s="59">
        <v>3</v>
      </c>
    </row>
    <row r="403" spans="1:5" x14ac:dyDescent="0.3">
      <c r="A403" s="60" t="s">
        <v>38</v>
      </c>
      <c r="B403" s="57">
        <v>43914</v>
      </c>
      <c r="C403" s="57">
        <v>45741</v>
      </c>
      <c r="D403" s="58">
        <v>0.10636113454697305</v>
      </c>
      <c r="E403" s="59">
        <v>3</v>
      </c>
    </row>
    <row r="404" spans="1:5" x14ac:dyDescent="0.3">
      <c r="A404" s="60" t="s">
        <v>39</v>
      </c>
      <c r="B404" s="57">
        <v>43886</v>
      </c>
      <c r="C404" s="57">
        <v>45713</v>
      </c>
      <c r="D404" s="58">
        <v>0.14693328590949992</v>
      </c>
      <c r="E404" s="59">
        <v>4</v>
      </c>
    </row>
    <row r="405" spans="1:5" x14ac:dyDescent="0.3">
      <c r="A405" s="60" t="s">
        <v>40</v>
      </c>
      <c r="B405" s="57">
        <v>43858</v>
      </c>
      <c r="C405" s="57">
        <v>45685</v>
      </c>
      <c r="D405" s="58">
        <v>0.14777829398423548</v>
      </c>
      <c r="E405" s="59">
        <v>4</v>
      </c>
    </row>
    <row r="407" spans="1:5" x14ac:dyDescent="0.3">
      <c r="A407" s="92" t="s">
        <v>835</v>
      </c>
      <c r="B407" s="93"/>
      <c r="C407" s="93"/>
      <c r="D407" s="93"/>
      <c r="E407" s="93"/>
    </row>
    <row r="408" spans="1:5" ht="14.4" customHeight="1"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998</v>
      </c>
      <c r="C411" s="10"/>
      <c r="D411" s="11"/>
      <c r="E411" s="11"/>
    </row>
    <row r="412" spans="1:5" x14ac:dyDescent="0.3">
      <c r="A412" s="12"/>
      <c r="B412" s="13" t="s">
        <v>9</v>
      </c>
      <c r="C412" s="14"/>
      <c r="D412" s="15"/>
      <c r="E412" s="15"/>
    </row>
    <row r="413" spans="1:5" x14ac:dyDescent="0.3">
      <c r="A413" s="8" t="s">
        <v>10</v>
      </c>
      <c r="B413" s="16" t="s">
        <v>11</v>
      </c>
      <c r="C413" s="26" t="s">
        <v>999</v>
      </c>
      <c r="D413" s="27" t="s">
        <v>657</v>
      </c>
      <c r="E413" s="26" t="s">
        <v>14</v>
      </c>
    </row>
    <row r="414" spans="1:5" x14ac:dyDescent="0.3">
      <c r="A414" s="19"/>
      <c r="B414" s="20" t="s">
        <v>15</v>
      </c>
      <c r="C414" s="21">
        <v>-0.3327</v>
      </c>
      <c r="D414" s="21">
        <v>-0.11990000000000001</v>
      </c>
      <c r="E414" s="22"/>
    </row>
    <row r="415" spans="1:5" x14ac:dyDescent="0.3">
      <c r="A415" s="8" t="s">
        <v>16</v>
      </c>
      <c r="B415" s="16" t="s">
        <v>11</v>
      </c>
      <c r="C415" s="26" t="s">
        <v>1000</v>
      </c>
      <c r="D415" s="26" t="s">
        <v>1001</v>
      </c>
      <c r="E415" s="26" t="s">
        <v>14</v>
      </c>
    </row>
    <row r="416" spans="1:5" x14ac:dyDescent="0.3">
      <c r="A416" s="19"/>
      <c r="B416" s="20" t="s">
        <v>15</v>
      </c>
      <c r="C416" s="21">
        <v>-0.1668</v>
      </c>
      <c r="D416" s="21">
        <v>-6.6199999999999995E-2</v>
      </c>
      <c r="E416" s="22"/>
    </row>
    <row r="417" spans="1:5" x14ac:dyDescent="0.3">
      <c r="A417" s="8" t="s">
        <v>19</v>
      </c>
      <c r="B417" s="16" t="s">
        <v>11</v>
      </c>
      <c r="C417" s="26" t="s">
        <v>264</v>
      </c>
      <c r="D417" s="26" t="s">
        <v>1002</v>
      </c>
      <c r="E417" s="26" t="s">
        <v>14</v>
      </c>
    </row>
    <row r="418" spans="1:5" x14ac:dyDescent="0.3">
      <c r="A418" s="19"/>
      <c r="B418" s="20" t="s">
        <v>15</v>
      </c>
      <c r="C418" s="21">
        <v>2.06E-2</v>
      </c>
      <c r="D418" s="21">
        <v>1.6199999999999999E-2</v>
      </c>
      <c r="E418" s="22"/>
    </row>
    <row r="419" spans="1:5" x14ac:dyDescent="0.3">
      <c r="A419" s="8" t="s">
        <v>22</v>
      </c>
      <c r="B419" s="16" t="s">
        <v>11</v>
      </c>
      <c r="C419" s="26" t="s">
        <v>1003</v>
      </c>
      <c r="D419" s="26" t="s">
        <v>1004</v>
      </c>
      <c r="E419" s="26" t="s">
        <v>14</v>
      </c>
    </row>
    <row r="420" spans="1:5" x14ac:dyDescent="0.3">
      <c r="A420" s="19"/>
      <c r="B420" s="20" t="s">
        <v>15</v>
      </c>
      <c r="C420" s="21">
        <v>0.2606</v>
      </c>
      <c r="D420" s="21">
        <v>8.3900000000000002E-2</v>
      </c>
      <c r="E420" s="22"/>
    </row>
    <row r="421" spans="1:5" ht="34.799999999999997" customHeight="1" x14ac:dyDescent="0.3">
      <c r="A421" s="87" t="s">
        <v>25</v>
      </c>
      <c r="B421" s="87"/>
      <c r="C421" s="87"/>
      <c r="D421" s="87"/>
      <c r="E421" s="87"/>
    </row>
    <row r="422" spans="1:5" x14ac:dyDescent="0.3">
      <c r="A422" s="5" t="s">
        <v>26</v>
      </c>
    </row>
    <row r="423" spans="1:5" x14ac:dyDescent="0.3">
      <c r="A423" s="5" t="s">
        <v>1005</v>
      </c>
    </row>
    <row r="424" spans="1:5" x14ac:dyDescent="0.3">
      <c r="A424" s="5" t="s">
        <v>262</v>
      </c>
    </row>
    <row r="425" spans="1:5" x14ac:dyDescent="0.3">
      <c r="A425" s="5" t="s">
        <v>29</v>
      </c>
    </row>
    <row r="426" spans="1:5" x14ac:dyDescent="0.3">
      <c r="A426" s="5" t="s">
        <v>51</v>
      </c>
    </row>
    <row r="427" spans="1:5" ht="14.4" customHeight="1" x14ac:dyDescent="0.3">
      <c r="A427" s="88" t="s">
        <v>1044</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43977</v>
      </c>
      <c r="C430" s="57">
        <v>45804</v>
      </c>
      <c r="D430" s="58">
        <v>6.7000000000000004E-2</v>
      </c>
      <c r="E430" s="59">
        <v>3</v>
      </c>
    </row>
    <row r="431" spans="1:5" x14ac:dyDescent="0.3">
      <c r="A431" s="31" t="s">
        <v>37</v>
      </c>
      <c r="B431" s="57">
        <v>43942</v>
      </c>
      <c r="C431" s="57">
        <v>45772</v>
      </c>
      <c r="D431" s="58">
        <v>6.7770169650012951E-2</v>
      </c>
      <c r="E431" s="59">
        <v>3</v>
      </c>
    </row>
    <row r="432" spans="1:5" x14ac:dyDescent="0.3">
      <c r="A432" s="39" t="s">
        <v>38</v>
      </c>
      <c r="B432" s="57">
        <v>43914</v>
      </c>
      <c r="C432" s="57">
        <v>45744</v>
      </c>
      <c r="D432" s="58">
        <v>6.9027545015088232E-2</v>
      </c>
      <c r="E432" s="59">
        <v>3</v>
      </c>
    </row>
    <row r="433" spans="1:5" x14ac:dyDescent="0.3">
      <c r="A433" s="39" t="s">
        <v>39</v>
      </c>
      <c r="B433" s="57">
        <v>43886</v>
      </c>
      <c r="C433" s="57">
        <v>45716</v>
      </c>
      <c r="D433" s="58">
        <v>0.10964226169824166</v>
      </c>
      <c r="E433" s="59">
        <v>3</v>
      </c>
    </row>
    <row r="434" spans="1:5" x14ac:dyDescent="0.3">
      <c r="A434" s="39" t="s">
        <v>40</v>
      </c>
      <c r="B434" s="57">
        <v>43858</v>
      </c>
      <c r="C434" s="57">
        <v>45688</v>
      </c>
      <c r="D434" s="58">
        <v>0.11004453122956424</v>
      </c>
      <c r="E434" s="59">
        <v>3</v>
      </c>
    </row>
    <row r="436" spans="1:5" x14ac:dyDescent="0.3">
      <c r="A436" s="92" t="s">
        <v>180</v>
      </c>
      <c r="B436" s="93"/>
      <c r="C436" s="93"/>
      <c r="D436" s="93"/>
      <c r="E436" s="93"/>
    </row>
    <row r="437" spans="1:5" ht="14.4" customHeight="1"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5910</v>
      </c>
      <c r="D442" s="54">
        <v>5890</v>
      </c>
      <c r="E442" s="55" t="s">
        <v>14</v>
      </c>
    </row>
    <row r="443" spans="1:5" x14ac:dyDescent="0.3">
      <c r="A443" s="19"/>
      <c r="B443" s="20" t="s">
        <v>15</v>
      </c>
      <c r="C443" s="56">
        <v>-0.40893627005670502</v>
      </c>
      <c r="D443" s="56">
        <v>-0.16177825344624999</v>
      </c>
      <c r="E443" s="22"/>
    </row>
    <row r="444" spans="1:5" x14ac:dyDescent="0.3">
      <c r="A444" s="8" t="s">
        <v>16</v>
      </c>
      <c r="B444" s="16" t="s">
        <v>11</v>
      </c>
      <c r="C444" s="53">
        <v>8010</v>
      </c>
      <c r="D444" s="53">
        <v>7890</v>
      </c>
      <c r="E444" s="55" t="s">
        <v>14</v>
      </c>
    </row>
    <row r="445" spans="1:5" x14ac:dyDescent="0.3">
      <c r="A445" s="19"/>
      <c r="B445" s="20" t="s">
        <v>15</v>
      </c>
      <c r="C445" s="56">
        <v>-0.19944705882352901</v>
      </c>
      <c r="D445" s="56">
        <v>-7.5876050560543806E-2</v>
      </c>
      <c r="E445" s="22"/>
    </row>
    <row r="446" spans="1:5" x14ac:dyDescent="0.3">
      <c r="A446" s="8" t="s">
        <v>19</v>
      </c>
      <c r="B446" s="16" t="s">
        <v>11</v>
      </c>
      <c r="C446" s="53">
        <v>10050</v>
      </c>
      <c r="D446" s="53">
        <v>10780</v>
      </c>
      <c r="E446" s="55" t="s">
        <v>14</v>
      </c>
    </row>
    <row r="447" spans="1:5" x14ac:dyDescent="0.3">
      <c r="A447" s="19"/>
      <c r="B447" s="20" t="s">
        <v>15</v>
      </c>
      <c r="C447" s="56">
        <v>5.4220408822815997E-3</v>
      </c>
      <c r="D447" s="56">
        <v>2.5347264143544199E-2</v>
      </c>
      <c r="E447" s="22"/>
    </row>
    <row r="448" spans="1:5" x14ac:dyDescent="0.3">
      <c r="A448" s="8" t="s">
        <v>22</v>
      </c>
      <c r="B448" s="16" t="s">
        <v>11</v>
      </c>
      <c r="C448" s="53">
        <v>13340</v>
      </c>
      <c r="D448" s="53">
        <v>13650</v>
      </c>
      <c r="E448" s="55" t="s">
        <v>14</v>
      </c>
    </row>
    <row r="449" spans="1:5" x14ac:dyDescent="0.3">
      <c r="A449" s="19"/>
      <c r="B449" s="20" t="s">
        <v>15</v>
      </c>
      <c r="C449" s="56">
        <v>0.33445993723849399</v>
      </c>
      <c r="D449" s="56">
        <v>0.109232705561901</v>
      </c>
      <c r="E449" s="22"/>
    </row>
    <row r="450" spans="1:5" ht="34.200000000000003" customHeight="1" x14ac:dyDescent="0.3">
      <c r="A450" s="87" t="s">
        <v>25</v>
      </c>
      <c r="B450" s="87"/>
      <c r="C450" s="87"/>
      <c r="D450" s="87"/>
      <c r="E450" s="87"/>
    </row>
    <row r="451" spans="1:5" x14ac:dyDescent="0.3">
      <c r="A451" s="5" t="s">
        <v>26</v>
      </c>
    </row>
    <row r="452" spans="1:5" x14ac:dyDescent="0.3">
      <c r="A452" s="5" t="s">
        <v>964</v>
      </c>
    </row>
    <row r="453" spans="1:5" x14ac:dyDescent="0.3">
      <c r="A453" s="5" t="s">
        <v>973</v>
      </c>
    </row>
    <row r="454" spans="1:5" x14ac:dyDescent="0.3">
      <c r="A454" s="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43977</v>
      </c>
      <c r="C459" s="57">
        <v>45804</v>
      </c>
      <c r="D459" s="58">
        <v>0.10129608560799815</v>
      </c>
      <c r="E459" s="59">
        <v>3</v>
      </c>
    </row>
    <row r="460" spans="1:5" x14ac:dyDescent="0.3">
      <c r="A460" s="31" t="s">
        <v>37</v>
      </c>
      <c r="B460" s="57">
        <v>43949</v>
      </c>
      <c r="C460" s="57">
        <v>45776</v>
      </c>
      <c r="D460" s="58">
        <v>0.10154602459487985</v>
      </c>
      <c r="E460" s="59">
        <v>3</v>
      </c>
    </row>
    <row r="461" spans="1:5" x14ac:dyDescent="0.3">
      <c r="A461" s="60" t="s">
        <v>38</v>
      </c>
      <c r="B461" s="57">
        <v>43914</v>
      </c>
      <c r="C461" s="57">
        <v>45741</v>
      </c>
      <c r="D461" s="58">
        <v>0.10209409372887007</v>
      </c>
      <c r="E461" s="59">
        <v>3</v>
      </c>
    </row>
    <row r="462" spans="1:5" x14ac:dyDescent="0.3">
      <c r="A462" s="60" t="s">
        <v>39</v>
      </c>
      <c r="B462" s="57">
        <v>43886</v>
      </c>
      <c r="C462" s="57">
        <v>45713</v>
      </c>
      <c r="D462" s="58">
        <v>0.13979472982141986</v>
      </c>
      <c r="E462" s="59">
        <v>4</v>
      </c>
    </row>
    <row r="463" spans="1:5" x14ac:dyDescent="0.3">
      <c r="A463" s="60" t="s">
        <v>40</v>
      </c>
      <c r="B463" s="57">
        <v>43858</v>
      </c>
      <c r="C463" s="57">
        <v>45685</v>
      </c>
      <c r="D463" s="58">
        <v>0.14061820393167446</v>
      </c>
      <c r="E463" s="59">
        <v>4</v>
      </c>
    </row>
    <row r="465" spans="1:5" x14ac:dyDescent="0.3">
      <c r="A465" s="92" t="s">
        <v>189</v>
      </c>
      <c r="B465" s="93"/>
      <c r="C465" s="93"/>
      <c r="D465" s="93"/>
      <c r="E465" s="93"/>
    </row>
    <row r="466" spans="1:5" ht="14.4" customHeight="1"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998</v>
      </c>
      <c r="C469" s="10"/>
      <c r="D469" s="11"/>
      <c r="E469" s="11"/>
    </row>
    <row r="470" spans="1:5" x14ac:dyDescent="0.3">
      <c r="A470" s="12"/>
      <c r="B470" s="13" t="s">
        <v>9</v>
      </c>
      <c r="C470" s="14"/>
      <c r="D470" s="15"/>
      <c r="E470" s="15"/>
    </row>
    <row r="471" spans="1:5" x14ac:dyDescent="0.3">
      <c r="A471" s="8" t="s">
        <v>10</v>
      </c>
      <c r="B471" s="16" t="s">
        <v>11</v>
      </c>
      <c r="C471" s="26" t="s">
        <v>1008</v>
      </c>
      <c r="D471" s="27" t="s">
        <v>1007</v>
      </c>
      <c r="E471" s="26" t="s">
        <v>14</v>
      </c>
    </row>
    <row r="472" spans="1:5" x14ac:dyDescent="0.3">
      <c r="A472" s="19"/>
      <c r="B472" s="20" t="s">
        <v>15</v>
      </c>
      <c r="C472" s="21">
        <v>-0.26100000000000001</v>
      </c>
      <c r="D472" s="21">
        <v>-0.11600000000000001</v>
      </c>
      <c r="E472" s="22"/>
    </row>
    <row r="473" spans="1:5" x14ac:dyDescent="0.3">
      <c r="A473" s="8" t="s">
        <v>16</v>
      </c>
      <c r="B473" s="16" t="s">
        <v>11</v>
      </c>
      <c r="C473" s="26" t="s">
        <v>145</v>
      </c>
      <c r="D473" s="26" t="s">
        <v>183</v>
      </c>
      <c r="E473" s="26" t="s">
        <v>14</v>
      </c>
    </row>
    <row r="474" spans="1:5" x14ac:dyDescent="0.3">
      <c r="A474" s="19"/>
      <c r="B474" s="20" t="s">
        <v>15</v>
      </c>
      <c r="C474" s="21">
        <v>-0.18909999999999999</v>
      </c>
      <c r="D474" s="21">
        <v>-0.12340681636825479</v>
      </c>
      <c r="E474" s="22"/>
    </row>
    <row r="475" spans="1:5" x14ac:dyDescent="0.3">
      <c r="A475" s="8" t="s">
        <v>19</v>
      </c>
      <c r="B475" s="16" t="s">
        <v>11</v>
      </c>
      <c r="C475" s="26" t="s">
        <v>416</v>
      </c>
      <c r="D475" s="26" t="s">
        <v>437</v>
      </c>
      <c r="E475" s="26" t="s">
        <v>14</v>
      </c>
    </row>
    <row r="476" spans="1:5" x14ac:dyDescent="0.3">
      <c r="A476" s="19"/>
      <c r="B476" s="20" t="s">
        <v>15</v>
      </c>
      <c r="C476" s="21">
        <v>-6.6699999999999995E-2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87" t="s">
        <v>25</v>
      </c>
      <c r="B479" s="87"/>
      <c r="C479" s="87"/>
      <c r="D479" s="87"/>
      <c r="E479" s="87"/>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43970</v>
      </c>
      <c r="C488" s="57">
        <v>45804</v>
      </c>
      <c r="D488" s="58">
        <v>4.5999999999999999E-2</v>
      </c>
      <c r="E488" s="59">
        <v>2</v>
      </c>
    </row>
    <row r="489" spans="1:5" x14ac:dyDescent="0.3">
      <c r="A489" s="31" t="s">
        <v>37</v>
      </c>
      <c r="B489" s="57">
        <v>43956</v>
      </c>
      <c r="C489" s="57">
        <v>45776</v>
      </c>
      <c r="D489" s="58">
        <v>4.5750915306692994E-2</v>
      </c>
      <c r="E489" s="59">
        <v>2</v>
      </c>
    </row>
    <row r="490" spans="1:5" x14ac:dyDescent="0.3">
      <c r="A490" s="39" t="s">
        <v>38</v>
      </c>
      <c r="B490" s="57">
        <v>43914</v>
      </c>
      <c r="C490" s="57">
        <v>45734</v>
      </c>
      <c r="D490" s="58">
        <v>4.7423028135128352E-2</v>
      </c>
      <c r="E490" s="59">
        <v>2</v>
      </c>
    </row>
    <row r="491" spans="1:5" x14ac:dyDescent="0.3">
      <c r="A491" s="39" t="s">
        <v>39</v>
      </c>
      <c r="B491" s="57">
        <v>43872</v>
      </c>
      <c r="C491" s="57">
        <v>45706</v>
      </c>
      <c r="D491" s="58">
        <v>7.8127119992930219E-2</v>
      </c>
      <c r="E491" s="59">
        <v>3</v>
      </c>
    </row>
    <row r="492" spans="1:5" x14ac:dyDescent="0.3">
      <c r="A492" s="39" t="s">
        <v>40</v>
      </c>
      <c r="B492" s="57">
        <v>43844</v>
      </c>
      <c r="C492" s="57">
        <v>45678</v>
      </c>
      <c r="D492" s="58">
        <v>7.8110933287626708E-2</v>
      </c>
      <c r="E492" s="59">
        <v>3</v>
      </c>
    </row>
    <row r="494" spans="1:5" x14ac:dyDescent="0.3">
      <c r="A494" s="92" t="s">
        <v>200</v>
      </c>
      <c r="B494" s="93"/>
      <c r="C494" s="93"/>
      <c r="D494" s="93"/>
      <c r="E494" s="93"/>
    </row>
    <row r="495" spans="1:5" ht="14.4" customHeight="1" x14ac:dyDescent="0.3">
      <c r="A495" s="1" t="s">
        <v>968</v>
      </c>
      <c r="B495" s="2"/>
      <c r="C495" s="94" t="s">
        <v>3</v>
      </c>
      <c r="D495" s="94" t="s">
        <v>969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7130</v>
      </c>
      <c r="D500" s="62">
        <v>6840</v>
      </c>
      <c r="E500" s="63" t="s">
        <v>14</v>
      </c>
    </row>
    <row r="501" spans="1:5" x14ac:dyDescent="0.3">
      <c r="A501" s="19"/>
      <c r="B501" s="20" t="s">
        <v>15</v>
      </c>
      <c r="C501" s="56">
        <v>-0.28737054903884102</v>
      </c>
      <c r="D501" s="56">
        <v>-7.3096620450837105E-2</v>
      </c>
      <c r="E501" s="22"/>
    </row>
    <row r="502" spans="1:5" x14ac:dyDescent="0.3">
      <c r="A502" s="8" t="s">
        <v>16</v>
      </c>
      <c r="B502" s="16" t="s">
        <v>11</v>
      </c>
      <c r="C502" s="61">
        <v>7820</v>
      </c>
      <c r="D502" s="61">
        <v>7990</v>
      </c>
      <c r="E502" s="63" t="s">
        <v>14</v>
      </c>
    </row>
    <row r="503" spans="1:5" x14ac:dyDescent="0.3">
      <c r="A503" s="19"/>
      <c r="B503" s="20" t="s">
        <v>15</v>
      </c>
      <c r="C503" s="56">
        <v>-0.217669947449352</v>
      </c>
      <c r="D503" s="56">
        <v>-4.3769976722983599E-2</v>
      </c>
      <c r="E503" s="22"/>
    </row>
    <row r="504" spans="1:5" x14ac:dyDescent="0.3">
      <c r="A504" s="8" t="s">
        <v>19</v>
      </c>
      <c r="B504" s="16" t="s">
        <v>11</v>
      </c>
      <c r="C504" s="61">
        <v>9380</v>
      </c>
      <c r="D504" s="61">
        <v>9560</v>
      </c>
      <c r="E504" s="63" t="s">
        <v>14</v>
      </c>
    </row>
    <row r="505" spans="1:5" x14ac:dyDescent="0.3">
      <c r="A505" s="19"/>
      <c r="B505" s="20" t="s">
        <v>15</v>
      </c>
      <c r="C505" s="56">
        <v>-6.1639206983480001E-2</v>
      </c>
      <c r="D505" s="56">
        <v>-9.0387916121407192E-3</v>
      </c>
      <c r="E505" s="22"/>
    </row>
    <row r="506" spans="1:5" x14ac:dyDescent="0.3">
      <c r="A506" s="8" t="s">
        <v>22</v>
      </c>
      <c r="B506" s="16" t="s">
        <v>11</v>
      </c>
      <c r="C506" s="61">
        <v>11100</v>
      </c>
      <c r="D506" s="61">
        <v>11300</v>
      </c>
      <c r="E506" s="63" t="s">
        <v>14</v>
      </c>
    </row>
    <row r="507" spans="1:5" x14ac:dyDescent="0.3">
      <c r="A507" s="19"/>
      <c r="B507" s="20" t="s">
        <v>15</v>
      </c>
      <c r="C507" s="56">
        <v>0.109868596438391</v>
      </c>
      <c r="D507" s="56">
        <v>2.4665712499216001E-2</v>
      </c>
      <c r="E507" s="22"/>
    </row>
    <row r="508" spans="1:5" ht="34.799999999999997" customHeight="1" x14ac:dyDescent="0.3">
      <c r="A508" s="87" t="s">
        <v>25</v>
      </c>
      <c r="B508" s="87"/>
      <c r="C508" s="87"/>
      <c r="D508" s="87"/>
      <c r="E508" s="87"/>
    </row>
    <row r="509" spans="1:5" x14ac:dyDescent="0.3">
      <c r="A509" s="5" t="s">
        <v>26</v>
      </c>
    </row>
    <row r="510" spans="1:5" x14ac:dyDescent="0.3">
      <c r="A510" s="5" t="s">
        <v>983</v>
      </c>
    </row>
    <row r="511" spans="1:5" x14ac:dyDescent="0.3">
      <c r="A511" s="5" t="s">
        <v>984</v>
      </c>
    </row>
    <row r="512" spans="1:5" x14ac:dyDescent="0.3">
      <c r="A512" s="5" t="s">
        <v>972</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43963</v>
      </c>
      <c r="C517" s="57">
        <v>45797</v>
      </c>
      <c r="D517" s="58">
        <v>4.9264022817894049E-2</v>
      </c>
      <c r="E517" s="59">
        <v>2</v>
      </c>
    </row>
    <row r="518" spans="1:5" x14ac:dyDescent="0.3">
      <c r="A518" s="31" t="s">
        <v>37</v>
      </c>
      <c r="B518" s="57">
        <v>43949</v>
      </c>
      <c r="C518" s="57">
        <v>45769</v>
      </c>
      <c r="D518" s="58">
        <v>5.2516761798964286E-2</v>
      </c>
      <c r="E518" s="59">
        <v>3</v>
      </c>
    </row>
    <row r="519" spans="1:5" x14ac:dyDescent="0.3">
      <c r="A519" s="64" t="s">
        <v>38</v>
      </c>
      <c r="B519" s="57">
        <v>43921</v>
      </c>
      <c r="C519" s="57">
        <v>45741</v>
      </c>
      <c r="D519" s="58">
        <v>5.4814809034920864E-2</v>
      </c>
      <c r="E519" s="59">
        <v>3</v>
      </c>
    </row>
    <row r="520" spans="1:5" x14ac:dyDescent="0.3">
      <c r="A520" s="64" t="s">
        <v>39</v>
      </c>
      <c r="B520" s="57">
        <v>43879</v>
      </c>
      <c r="C520" s="57">
        <v>45713</v>
      </c>
      <c r="D520" s="58">
        <v>0.10227587610244965</v>
      </c>
      <c r="E520" s="59">
        <v>3</v>
      </c>
    </row>
    <row r="521" spans="1:5" x14ac:dyDescent="0.3">
      <c r="A521" s="64" t="s">
        <v>40</v>
      </c>
      <c r="B521" s="57">
        <v>43851</v>
      </c>
      <c r="C521" s="57">
        <v>45685</v>
      </c>
      <c r="D521" s="58">
        <v>0.1023545936728421</v>
      </c>
      <c r="E521" s="59">
        <v>3</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7390</v>
      </c>
      <c r="D529" s="54">
        <v>7770</v>
      </c>
      <c r="E529" s="55" t="s">
        <v>14</v>
      </c>
    </row>
    <row r="530" spans="1:5" x14ac:dyDescent="0.3">
      <c r="A530" s="19"/>
      <c r="B530" s="20" t="s">
        <v>15</v>
      </c>
      <c r="C530" s="56">
        <v>-0.26096481570507002</v>
      </c>
      <c r="D530" s="56">
        <v>-0.118567902332179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-2.2881762443419201E-2</v>
      </c>
      <c r="D534" s="56">
        <v>6.5468491979217003E-3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87" t="s">
        <v>25</v>
      </c>
      <c r="B537" s="87"/>
      <c r="C537" s="87"/>
      <c r="D537" s="87"/>
      <c r="E537" s="87"/>
    </row>
    <row r="538" spans="1:5" x14ac:dyDescent="0.3">
      <c r="A538" s="5" t="s">
        <v>26</v>
      </c>
    </row>
    <row r="539" spans="1:5" x14ac:dyDescent="0.3">
      <c r="A539" s="5" t="s">
        <v>980</v>
      </c>
    </row>
    <row r="540" spans="1:5" x14ac:dyDescent="0.3">
      <c r="A540" s="5" t="s">
        <v>985</v>
      </c>
    </row>
    <row r="541" spans="1:5" x14ac:dyDescent="0.3">
      <c r="A541" s="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43977</v>
      </c>
      <c r="C546" s="57">
        <v>45804</v>
      </c>
      <c r="D546" s="58">
        <v>4.6827466742821455E-2</v>
      </c>
      <c r="E546" s="59">
        <v>2</v>
      </c>
    </row>
    <row r="547" spans="1:5" x14ac:dyDescent="0.3">
      <c r="A547" s="31" t="s">
        <v>37</v>
      </c>
      <c r="B547" s="57">
        <v>43949</v>
      </c>
      <c r="C547" s="57">
        <v>45776</v>
      </c>
      <c r="D547" s="58">
        <v>4.7635968890442422E-2</v>
      </c>
      <c r="E547" s="59">
        <v>2</v>
      </c>
    </row>
    <row r="548" spans="1:5" x14ac:dyDescent="0.3">
      <c r="A548" s="60" t="s">
        <v>38</v>
      </c>
      <c r="B548" s="57">
        <v>43914</v>
      </c>
      <c r="C548" s="57">
        <v>45741</v>
      </c>
      <c r="D548" s="58">
        <v>5.080463533149026E-2</v>
      </c>
      <c r="E548" s="59">
        <v>3</v>
      </c>
    </row>
    <row r="549" spans="1:5" x14ac:dyDescent="0.3">
      <c r="A549" s="60" t="s">
        <v>39</v>
      </c>
      <c r="B549" s="57">
        <v>43886</v>
      </c>
      <c r="C549" s="57">
        <v>45713</v>
      </c>
      <c r="D549" s="58">
        <v>9.7465619215058433E-2</v>
      </c>
      <c r="E549" s="59">
        <v>3</v>
      </c>
    </row>
    <row r="550" spans="1:5" x14ac:dyDescent="0.3">
      <c r="A550" s="60" t="s">
        <v>40</v>
      </c>
      <c r="B550" s="57">
        <v>43858</v>
      </c>
      <c r="C550" s="57">
        <v>45685</v>
      </c>
      <c r="D550" s="58">
        <v>9.7767988761896518E-2</v>
      </c>
      <c r="E550" s="59">
        <v>3</v>
      </c>
    </row>
    <row r="552" spans="1:5" x14ac:dyDescent="0.3">
      <c r="A552" s="92" t="s">
        <v>839</v>
      </c>
      <c r="B552" s="93"/>
      <c r="C552" s="93"/>
      <c r="D552" s="93"/>
      <c r="E552" s="93"/>
    </row>
    <row r="553" spans="1:5" ht="14.4" customHeight="1"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26" t="s">
        <v>818</v>
      </c>
      <c r="D558" s="27" t="s">
        <v>1017</v>
      </c>
      <c r="E558" s="26" t="s">
        <v>14</v>
      </c>
    </row>
    <row r="559" spans="1:5" x14ac:dyDescent="0.3">
      <c r="A559" s="19"/>
      <c r="B559" s="20" t="s">
        <v>15</v>
      </c>
      <c r="C559" s="21">
        <v>-0.40460000000000002</v>
      </c>
      <c r="D559" s="21">
        <v>-0.1787</v>
      </c>
      <c r="E559" s="22"/>
    </row>
    <row r="560" spans="1:5" x14ac:dyDescent="0.3">
      <c r="A560" s="8" t="s">
        <v>16</v>
      </c>
      <c r="B560" s="16" t="s">
        <v>11</v>
      </c>
      <c r="C560" s="26" t="s">
        <v>841</v>
      </c>
      <c r="D560" s="26" t="s">
        <v>677</v>
      </c>
      <c r="E560" s="26" t="s">
        <v>14</v>
      </c>
    </row>
    <row r="561" spans="1:5" x14ac:dyDescent="0.3">
      <c r="A561" s="19"/>
      <c r="B561" s="20" t="s">
        <v>15</v>
      </c>
      <c r="C561" s="21">
        <v>-0.19189999999999999</v>
      </c>
      <c r="D561" s="21">
        <v>-3.3599999999999998E-2</v>
      </c>
      <c r="E561" s="22"/>
    </row>
    <row r="562" spans="1:5" x14ac:dyDescent="0.3">
      <c r="A562" s="8" t="s">
        <v>19</v>
      </c>
      <c r="B562" s="16" t="s">
        <v>11</v>
      </c>
      <c r="C562" s="26" t="s">
        <v>620</v>
      </c>
      <c r="D562" s="26" t="s">
        <v>241</v>
      </c>
      <c r="E562" s="26" t="s">
        <v>14</v>
      </c>
    </row>
    <row r="563" spans="1:5" x14ac:dyDescent="0.3">
      <c r="A563" s="19"/>
      <c r="B563" s="20" t="s">
        <v>15</v>
      </c>
      <c r="C563" s="21">
        <v>-5.4999999999999997E-3</v>
      </c>
      <c r="D563" s="21">
        <v>4.2799999999999998E-2</v>
      </c>
      <c r="E563" s="22"/>
    </row>
    <row r="564" spans="1:5" x14ac:dyDescent="0.3">
      <c r="A564" s="8" t="s">
        <v>22</v>
      </c>
      <c r="B564" s="16" t="s">
        <v>11</v>
      </c>
      <c r="C564" s="26" t="s">
        <v>1018</v>
      </c>
      <c r="D564" s="26" t="s">
        <v>844</v>
      </c>
      <c r="E564" s="26" t="s">
        <v>14</v>
      </c>
    </row>
    <row r="565" spans="1:5" x14ac:dyDescent="0.3">
      <c r="A565" s="19"/>
      <c r="B565" s="20" t="s">
        <v>15</v>
      </c>
      <c r="C565" s="21">
        <v>0.25540000000000002</v>
      </c>
      <c r="D565" s="21">
        <v>0.12722799906601456</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709</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43978</v>
      </c>
      <c r="C575" s="57">
        <v>45805</v>
      </c>
      <c r="D575" s="58">
        <v>0.1072</v>
      </c>
      <c r="E575" s="59">
        <v>3</v>
      </c>
    </row>
    <row r="576" spans="1:5" x14ac:dyDescent="0.3">
      <c r="A576" s="31" t="s">
        <v>37</v>
      </c>
      <c r="B576" s="57">
        <v>44314</v>
      </c>
      <c r="C576" s="57">
        <v>45777</v>
      </c>
      <c r="D576" s="58">
        <v>0.1088432542492285</v>
      </c>
      <c r="E576" s="59">
        <v>3</v>
      </c>
    </row>
    <row r="577" spans="1:5" x14ac:dyDescent="0.3">
      <c r="A577" s="39" t="s">
        <v>38</v>
      </c>
      <c r="B577" s="57">
        <v>44279</v>
      </c>
      <c r="C577" s="57">
        <v>45742</v>
      </c>
      <c r="D577" s="58">
        <v>0.10778494921275046</v>
      </c>
      <c r="E577" s="59">
        <v>3</v>
      </c>
    </row>
    <row r="578" spans="1:5" x14ac:dyDescent="0.3">
      <c r="A578" s="39" t="s">
        <v>39</v>
      </c>
      <c r="B578" s="57">
        <v>44251</v>
      </c>
      <c r="C578" s="57">
        <v>45714</v>
      </c>
      <c r="D578" s="58">
        <v>0.10827276149137974</v>
      </c>
      <c r="E578" s="59">
        <v>3</v>
      </c>
    </row>
    <row r="579" spans="1:5" x14ac:dyDescent="0.3">
      <c r="A579" s="39" t="s">
        <v>40</v>
      </c>
      <c r="B579" s="57">
        <v>44223</v>
      </c>
      <c r="C579" s="57">
        <v>45686</v>
      </c>
      <c r="D579" s="58">
        <v>0.10906441690019089</v>
      </c>
      <c r="E579" s="59">
        <v>3</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6200</v>
      </c>
      <c r="D587" s="54">
        <v>6240</v>
      </c>
      <c r="E587" s="55" t="s">
        <v>14</v>
      </c>
    </row>
    <row r="588" spans="1:5" x14ac:dyDescent="0.3">
      <c r="A588" s="19"/>
      <c r="B588" s="20" t="s">
        <v>15</v>
      </c>
      <c r="C588" s="56">
        <v>-0.38043322870155499</v>
      </c>
      <c r="D588" s="56">
        <v>-0.14542550964945</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-1.1534722349413301E-3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5" t="s">
        <v>961</v>
      </c>
    </row>
    <row r="598" spans="1:5" x14ac:dyDescent="0.3">
      <c r="A598" s="5" t="s">
        <v>987</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43977</v>
      </c>
      <c r="C604" s="57">
        <v>45804</v>
      </c>
      <c r="D604" s="58">
        <v>7.9512483120015034E-2</v>
      </c>
      <c r="E604" s="59">
        <v>3</v>
      </c>
    </row>
    <row r="605" spans="1:5" x14ac:dyDescent="0.3">
      <c r="A605" s="31" t="s">
        <v>37</v>
      </c>
      <c r="B605" s="57">
        <v>43949</v>
      </c>
      <c r="C605" s="57">
        <v>45776</v>
      </c>
      <c r="D605" s="58">
        <v>7.9683441943029204E-2</v>
      </c>
      <c r="E605" s="59">
        <v>3</v>
      </c>
    </row>
    <row r="606" spans="1:5" x14ac:dyDescent="0.3">
      <c r="A606" s="60" t="s">
        <v>38</v>
      </c>
      <c r="B606" s="57">
        <v>43914</v>
      </c>
      <c r="C606" s="57">
        <v>45741</v>
      </c>
      <c r="D606" s="58">
        <v>8.0772309818857968E-2</v>
      </c>
      <c r="E606" s="59">
        <v>3</v>
      </c>
    </row>
    <row r="607" spans="1:5" x14ac:dyDescent="0.3">
      <c r="A607" s="60" t="s">
        <v>39</v>
      </c>
      <c r="B607" s="57">
        <v>43886</v>
      </c>
      <c r="C607" s="57">
        <v>45713</v>
      </c>
      <c r="D607" s="58">
        <v>0.11750831146764869</v>
      </c>
      <c r="E607" s="59">
        <v>3</v>
      </c>
    </row>
    <row r="608" spans="1:5" x14ac:dyDescent="0.3">
      <c r="A608" s="60" t="s">
        <v>40</v>
      </c>
      <c r="B608" s="57">
        <v>43858</v>
      </c>
      <c r="C608" s="57">
        <v>45685</v>
      </c>
      <c r="D608" s="58">
        <v>0.11809117341907815</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6700</v>
      </c>
      <c r="D616" s="54">
        <v>6770</v>
      </c>
      <c r="E616" s="55" t="s">
        <v>14</v>
      </c>
    </row>
    <row r="617" spans="1:5" x14ac:dyDescent="0.3">
      <c r="A617" s="19"/>
      <c r="B617" s="20" t="s">
        <v>15</v>
      </c>
      <c r="C617" s="56">
        <v>-0.33016574747371402</v>
      </c>
      <c r="D617" s="56">
        <v>-0.121888972685309</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9810</v>
      </c>
      <c r="E620" s="55" t="s">
        <v>14</v>
      </c>
    </row>
    <row r="621" spans="1:5" x14ac:dyDescent="0.3">
      <c r="A621" s="19"/>
      <c r="B621" s="20" t="s">
        <v>15</v>
      </c>
      <c r="C621" s="56">
        <v>-5.19020703079544E-2</v>
      </c>
      <c r="D621" s="56">
        <v>-6.3691087702322201E-3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5.4" customHeight="1" x14ac:dyDescent="0.3">
      <c r="A624" s="87" t="s">
        <v>25</v>
      </c>
      <c r="B624" s="87"/>
      <c r="C624" s="87"/>
      <c r="D624" s="87"/>
      <c r="E624" s="87"/>
    </row>
    <row r="625" spans="1:5" x14ac:dyDescent="0.3">
      <c r="A625" s="5" t="s">
        <v>26</v>
      </c>
    </row>
    <row r="626" spans="1:5" x14ac:dyDescent="0.3">
      <c r="A626" s="5" t="s">
        <v>961</v>
      </c>
    </row>
    <row r="627" spans="1:5" x14ac:dyDescent="0.3">
      <c r="A627" s="5" t="s">
        <v>988</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43977</v>
      </c>
      <c r="C633" s="57">
        <v>45804</v>
      </c>
      <c r="D633" s="58">
        <v>5.9079442774130325E-2</v>
      </c>
      <c r="E633" s="59">
        <v>3</v>
      </c>
    </row>
    <row r="634" spans="1:5" x14ac:dyDescent="0.3">
      <c r="A634" s="31" t="s">
        <v>37</v>
      </c>
      <c r="B634" s="57">
        <v>43949</v>
      </c>
      <c r="C634" s="57">
        <v>45776</v>
      </c>
      <c r="D634" s="58">
        <v>5.9604321736854093E-2</v>
      </c>
      <c r="E634" s="59">
        <v>3</v>
      </c>
    </row>
    <row r="635" spans="1:5" x14ac:dyDescent="0.3">
      <c r="A635" s="60" t="s">
        <v>38</v>
      </c>
      <c r="B635" s="57">
        <v>43914</v>
      </c>
      <c r="C635" s="57">
        <v>45741</v>
      </c>
      <c r="D635" s="58">
        <v>6.1581146417324338E-2</v>
      </c>
      <c r="E635" s="59">
        <v>3</v>
      </c>
    </row>
    <row r="636" spans="1:5" x14ac:dyDescent="0.3">
      <c r="A636" s="60" t="s">
        <v>39</v>
      </c>
      <c r="B636" s="57">
        <v>43886</v>
      </c>
      <c r="C636" s="57">
        <v>45713</v>
      </c>
      <c r="D636" s="58">
        <v>9.8411534290862551E-2</v>
      </c>
      <c r="E636" s="59">
        <v>3</v>
      </c>
    </row>
    <row r="637" spans="1:5" x14ac:dyDescent="0.3">
      <c r="A637" s="60" t="s">
        <v>40</v>
      </c>
      <c r="B637" s="57">
        <v>43858</v>
      </c>
      <c r="C637" s="57">
        <v>45685</v>
      </c>
      <c r="D637" s="58">
        <v>9.8813477114021706E-2</v>
      </c>
      <c r="E637" s="59">
        <v>3</v>
      </c>
    </row>
  </sheetData>
  <mergeCells count="154">
    <mergeCell ref="A595:E595"/>
    <mergeCell ref="A624:E624"/>
    <mergeCell ref="A630:E630"/>
    <mergeCell ref="A601:E601"/>
    <mergeCell ref="A543:E543"/>
    <mergeCell ref="A486:E486"/>
    <mergeCell ref="A399:E399"/>
    <mergeCell ref="A407:E407"/>
    <mergeCell ref="A363:E363"/>
    <mergeCell ref="A369:E369"/>
    <mergeCell ref="A378:E378"/>
    <mergeCell ref="C379:C381"/>
    <mergeCell ref="D379:D381"/>
    <mergeCell ref="E379:E381"/>
    <mergeCell ref="C408:C410"/>
    <mergeCell ref="D408:D410"/>
    <mergeCell ref="E408:E410"/>
    <mergeCell ref="A457:E457"/>
    <mergeCell ref="A465:E465"/>
    <mergeCell ref="D466:D468"/>
    <mergeCell ref="E466:E468"/>
    <mergeCell ref="C466:C468"/>
    <mergeCell ref="A523:E523"/>
    <mergeCell ref="A514:E514"/>
    <mergeCell ref="A131:E131"/>
    <mergeCell ref="A160:E160"/>
    <mergeCell ref="A166:E166"/>
    <mergeCell ref="A137:E137"/>
    <mergeCell ref="A108:E108"/>
    <mergeCell ref="A79:E79"/>
    <mergeCell ref="A50:E50"/>
    <mergeCell ref="A21:E21"/>
    <mergeCell ref="A196:E196"/>
    <mergeCell ref="A22:E22"/>
    <mergeCell ref="A30:E30"/>
    <mergeCell ref="C31:C33"/>
    <mergeCell ref="D31:D33"/>
    <mergeCell ref="E31:E33"/>
    <mergeCell ref="A167:E167"/>
    <mergeCell ref="A175:E175"/>
    <mergeCell ref="A138:E138"/>
    <mergeCell ref="A146:E146"/>
    <mergeCell ref="C147:C149"/>
    <mergeCell ref="D147:D149"/>
    <mergeCell ref="E147:E149"/>
    <mergeCell ref="C176:C178"/>
    <mergeCell ref="D176:D178"/>
    <mergeCell ref="E176:E178"/>
    <mergeCell ref="C292:C294"/>
    <mergeCell ref="D292:D294"/>
    <mergeCell ref="E292:E294"/>
    <mergeCell ref="A334:E334"/>
    <mergeCell ref="A340:E340"/>
    <mergeCell ref="A349:E349"/>
    <mergeCell ref="A312:E312"/>
    <mergeCell ref="A320:E320"/>
    <mergeCell ref="A341:E341"/>
    <mergeCell ref="A311:E311"/>
    <mergeCell ref="C321:C323"/>
    <mergeCell ref="D321:D323"/>
    <mergeCell ref="E321:E323"/>
    <mergeCell ref="A305:E305"/>
    <mergeCell ref="C350:C352"/>
    <mergeCell ref="D350:D352"/>
    <mergeCell ref="E350:E352"/>
    <mergeCell ref="A370:E370"/>
    <mergeCell ref="A392:E392"/>
    <mergeCell ref="A450:E450"/>
    <mergeCell ref="A456:E456"/>
    <mergeCell ref="A398:E398"/>
    <mergeCell ref="A421:E421"/>
    <mergeCell ref="A427:E427"/>
    <mergeCell ref="A436:E436"/>
    <mergeCell ref="C437:C439"/>
    <mergeCell ref="D437:D439"/>
    <mergeCell ref="E437:E439"/>
    <mergeCell ref="A428:E428"/>
    <mergeCell ref="A1:E1"/>
    <mergeCell ref="C2:C4"/>
    <mergeCell ref="D2:D4"/>
    <mergeCell ref="E2:E4"/>
    <mergeCell ref="A117:E117"/>
    <mergeCell ref="C118:C120"/>
    <mergeCell ref="D118:D120"/>
    <mergeCell ref="E118:E120"/>
    <mergeCell ref="A80:E80"/>
    <mergeCell ref="A88:E88"/>
    <mergeCell ref="A51:E51"/>
    <mergeCell ref="A59:E59"/>
    <mergeCell ref="C60:C62"/>
    <mergeCell ref="D60:D62"/>
    <mergeCell ref="E60:E62"/>
    <mergeCell ref="A15:E15"/>
    <mergeCell ref="A44:E44"/>
    <mergeCell ref="A73:E73"/>
    <mergeCell ref="A102:E102"/>
    <mergeCell ref="A218:E218"/>
    <mergeCell ref="C205:C207"/>
    <mergeCell ref="D205:D207"/>
    <mergeCell ref="E205:E207"/>
    <mergeCell ref="A224:E224"/>
    <mergeCell ref="A233:E233"/>
    <mergeCell ref="A189:E189"/>
    <mergeCell ref="A195:E195"/>
    <mergeCell ref="A204:E204"/>
    <mergeCell ref="A225:E225"/>
    <mergeCell ref="C234:C236"/>
    <mergeCell ref="D234:D236"/>
    <mergeCell ref="A283:E283"/>
    <mergeCell ref="A291:E291"/>
    <mergeCell ref="A247:E247"/>
    <mergeCell ref="A253:E253"/>
    <mergeCell ref="A262:E262"/>
    <mergeCell ref="C263:C265"/>
    <mergeCell ref="D263:D265"/>
    <mergeCell ref="E263:E265"/>
    <mergeCell ref="E234:E236"/>
    <mergeCell ref="A254:E254"/>
    <mergeCell ref="A276:E276"/>
    <mergeCell ref="A282:E282"/>
    <mergeCell ref="D524:D526"/>
    <mergeCell ref="E524:E526"/>
    <mergeCell ref="A515:E515"/>
    <mergeCell ref="A479:E479"/>
    <mergeCell ref="A485:E485"/>
    <mergeCell ref="A494:E494"/>
    <mergeCell ref="C495:C497"/>
    <mergeCell ref="D495:D497"/>
    <mergeCell ref="E495:E497"/>
    <mergeCell ref="A508:E508"/>
    <mergeCell ref="A631:E631"/>
    <mergeCell ref="C89:C91"/>
    <mergeCell ref="D89:D91"/>
    <mergeCell ref="E89:E91"/>
    <mergeCell ref="A109:E109"/>
    <mergeCell ref="A602:E602"/>
    <mergeCell ref="A610:E610"/>
    <mergeCell ref="C611:C613"/>
    <mergeCell ref="D611:D613"/>
    <mergeCell ref="E611:E613"/>
    <mergeCell ref="A566:E566"/>
    <mergeCell ref="A572:E572"/>
    <mergeCell ref="A537:E537"/>
    <mergeCell ref="A581:E581"/>
    <mergeCell ref="C582:C584"/>
    <mergeCell ref="D582:D584"/>
    <mergeCell ref="E582:E584"/>
    <mergeCell ref="A544:E544"/>
    <mergeCell ref="A552:E552"/>
    <mergeCell ref="C553:C555"/>
    <mergeCell ref="D553:D555"/>
    <mergeCell ref="E553:E555"/>
    <mergeCell ref="A573:E573"/>
    <mergeCell ref="C524:C52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02DBB-47D8-467C-A7D3-C4DFD4821945}">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6780</v>
      </c>
      <c r="D7" s="54">
        <v>6980</v>
      </c>
      <c r="E7" s="55" t="s">
        <v>14</v>
      </c>
    </row>
    <row r="8" spans="1:5" x14ac:dyDescent="0.3">
      <c r="A8" s="19"/>
      <c r="B8" s="20" t="s">
        <v>15</v>
      </c>
      <c r="C8" s="56">
        <v>-0.32247477547344799</v>
      </c>
      <c r="D8" s="56">
        <v>-0.11308178698021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9500</v>
      </c>
      <c r="D11" s="53">
        <v>9800</v>
      </c>
      <c r="E11" s="55" t="s">
        <v>14</v>
      </c>
    </row>
    <row r="12" spans="1:5" x14ac:dyDescent="0.3">
      <c r="A12" s="19"/>
      <c r="B12" s="20" t="s">
        <v>15</v>
      </c>
      <c r="C12" s="56">
        <v>-4.9529924932178802E-2</v>
      </c>
      <c r="D12" s="56">
        <v>-6.8040367187254302E-3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5" t="s">
        <v>961</v>
      </c>
    </row>
    <row r="18" spans="1:5" x14ac:dyDescent="0.3">
      <c r="A18" s="5" t="s">
        <v>962</v>
      </c>
    </row>
    <row r="19" spans="1:5" x14ac:dyDescent="0.3">
      <c r="A19" s="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44005</v>
      </c>
      <c r="C24" s="57">
        <v>45832</v>
      </c>
      <c r="D24" s="58">
        <v>4.9785040827825838E-2</v>
      </c>
      <c r="E24" s="59">
        <v>2</v>
      </c>
    </row>
    <row r="25" spans="1:5" x14ac:dyDescent="0.3">
      <c r="A25" s="31" t="s">
        <v>37</v>
      </c>
      <c r="B25" s="57">
        <v>43977</v>
      </c>
      <c r="C25" s="57">
        <v>45804</v>
      </c>
      <c r="D25" s="58">
        <v>5.0080522423110715E-2</v>
      </c>
      <c r="E25" s="59">
        <v>3</v>
      </c>
    </row>
    <row r="26" spans="1:5" x14ac:dyDescent="0.3">
      <c r="A26" s="60" t="s">
        <v>38</v>
      </c>
      <c r="B26" s="57">
        <v>43949</v>
      </c>
      <c r="C26" s="57">
        <v>45776</v>
      </c>
      <c r="D26" s="58">
        <v>4.9976712844915019E-2</v>
      </c>
      <c r="E26" s="59">
        <v>2</v>
      </c>
    </row>
    <row r="27" spans="1:5" x14ac:dyDescent="0.3">
      <c r="A27" s="60" t="s">
        <v>39</v>
      </c>
      <c r="B27" s="57">
        <v>43922</v>
      </c>
      <c r="C27" s="57">
        <v>45741</v>
      </c>
      <c r="D27" s="58">
        <v>4.8665990897590342E-2</v>
      </c>
      <c r="E27" s="59">
        <v>2</v>
      </c>
    </row>
    <row r="28" spans="1:5" x14ac:dyDescent="0.3">
      <c r="A28" s="60" t="s">
        <v>40</v>
      </c>
      <c r="B28" s="57">
        <v>43922</v>
      </c>
      <c r="C28" s="57">
        <v>45713</v>
      </c>
      <c r="D28" s="58">
        <v>4.8663143279409737E-2</v>
      </c>
      <c r="E28" s="59">
        <v>2</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6160</v>
      </c>
      <c r="D36" s="62">
        <v>6390</v>
      </c>
      <c r="E36" s="63" t="s">
        <v>14</v>
      </c>
    </row>
    <row r="37" spans="1:5" x14ac:dyDescent="0.3">
      <c r="A37" s="19"/>
      <c r="B37" s="20" t="s">
        <v>15</v>
      </c>
      <c r="C37" s="56">
        <v>-0.38373139680767399</v>
      </c>
      <c r="D37" s="56">
        <v>-0.138552774022484</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3.6" customHeight="1" x14ac:dyDescent="0.3">
      <c r="A44" s="87" t="s">
        <v>25</v>
      </c>
      <c r="B44" s="87"/>
      <c r="C44" s="87"/>
      <c r="D44" s="87"/>
      <c r="E44" s="87"/>
    </row>
    <row r="45" spans="1:5" x14ac:dyDescent="0.3">
      <c r="A45" s="5" t="s">
        <v>26</v>
      </c>
    </row>
    <row r="46" spans="1:5" x14ac:dyDescent="0.3">
      <c r="A46" s="5" t="s">
        <v>964</v>
      </c>
    </row>
    <row r="47" spans="1:5" x14ac:dyDescent="0.3">
      <c r="A47" s="5" t="s">
        <v>965</v>
      </c>
    </row>
    <row r="48" spans="1:5" x14ac:dyDescent="0.3">
      <c r="A48" s="5" t="s">
        <v>966</v>
      </c>
    </row>
    <row r="49" spans="1:5" x14ac:dyDescent="0.3">
      <c r="A49" s="5" t="s">
        <v>30</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44005</v>
      </c>
      <c r="C53" s="57">
        <v>45832</v>
      </c>
      <c r="D53" s="58">
        <v>7.0675536178479978E-2</v>
      </c>
      <c r="E53" s="59">
        <v>3</v>
      </c>
    </row>
    <row r="54" spans="1:5" x14ac:dyDescent="0.3">
      <c r="A54" s="31" t="s">
        <v>37</v>
      </c>
      <c r="B54" s="57">
        <v>43977</v>
      </c>
      <c r="C54" s="57">
        <v>45804</v>
      </c>
      <c r="D54" s="58">
        <v>7.3126222906456984E-2</v>
      </c>
      <c r="E54" s="59">
        <v>3</v>
      </c>
    </row>
    <row r="55" spans="1:5" x14ac:dyDescent="0.3">
      <c r="A55" s="64" t="s">
        <v>38</v>
      </c>
      <c r="B55" s="57">
        <v>43949</v>
      </c>
      <c r="C55" s="57">
        <v>45776</v>
      </c>
      <c r="D55" s="58">
        <v>7.2892332533281562E-2</v>
      </c>
      <c r="E55" s="59">
        <v>3</v>
      </c>
    </row>
    <row r="56" spans="1:5" x14ac:dyDescent="0.3">
      <c r="A56" s="64" t="s">
        <v>39</v>
      </c>
      <c r="B56" s="57">
        <v>43914</v>
      </c>
      <c r="C56" s="57">
        <v>45741</v>
      </c>
      <c r="D56" s="58">
        <v>7.2643650888877198E-2</v>
      </c>
      <c r="E56" s="59">
        <v>3</v>
      </c>
    </row>
    <row r="57" spans="1:5" x14ac:dyDescent="0.3">
      <c r="A57" s="64" t="s">
        <v>40</v>
      </c>
      <c r="B57" s="57">
        <v>43886</v>
      </c>
      <c r="C57" s="57">
        <v>45713</v>
      </c>
      <c r="D57" s="58">
        <v>0.11126116657621948</v>
      </c>
      <c r="E57" s="59">
        <v>3</v>
      </c>
    </row>
    <row r="59" spans="1:5" x14ac:dyDescent="0.3">
      <c r="A59" s="92" t="s">
        <v>73</v>
      </c>
      <c r="B59" s="93"/>
      <c r="C59" s="93"/>
      <c r="D59" s="93"/>
      <c r="E59" s="93"/>
    </row>
    <row r="60" spans="1:5" ht="14.4" customHeight="1"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6750</v>
      </c>
      <c r="D65" s="54">
        <v>6850</v>
      </c>
      <c r="E65" s="55" t="s">
        <v>14</v>
      </c>
    </row>
    <row r="66" spans="1:5" x14ac:dyDescent="0.3">
      <c r="A66" s="19"/>
      <c r="B66" s="20" t="s">
        <v>15</v>
      </c>
      <c r="C66" s="56">
        <v>-0.32509385424283399</v>
      </c>
      <c r="D66" s="56">
        <v>-0.118289891912217</v>
      </c>
      <c r="E66" s="22"/>
    </row>
    <row r="67" spans="1:5" x14ac:dyDescent="0.3">
      <c r="A67" s="8" t="s">
        <v>16</v>
      </c>
      <c r="B67" s="16" t="s">
        <v>11</v>
      </c>
      <c r="C67" s="53">
        <v>8160</v>
      </c>
      <c r="D67" s="53">
        <v>7910</v>
      </c>
      <c r="E67" s="55" t="s">
        <v>14</v>
      </c>
    </row>
    <row r="68" spans="1:5" x14ac:dyDescent="0.3">
      <c r="A68" s="19"/>
      <c r="B68" s="20" t="s">
        <v>15</v>
      </c>
      <c r="C68" s="56">
        <v>-0.184192551682961</v>
      </c>
      <c r="D68" s="56">
        <v>-7.5222610605281098E-2</v>
      </c>
      <c r="E68" s="22"/>
    </row>
    <row r="69" spans="1:5" x14ac:dyDescent="0.3">
      <c r="A69" s="8" t="s">
        <v>19</v>
      </c>
      <c r="B69" s="16" t="s">
        <v>11</v>
      </c>
      <c r="C69" s="53">
        <v>9440</v>
      </c>
      <c r="D69" s="53">
        <v>9690</v>
      </c>
      <c r="E69" s="55" t="s">
        <v>14</v>
      </c>
    </row>
    <row r="70" spans="1:5" x14ac:dyDescent="0.3">
      <c r="A70" s="19"/>
      <c r="B70" s="20" t="s">
        <v>15</v>
      </c>
      <c r="C70" s="56">
        <v>-5.6124642115163999E-2</v>
      </c>
      <c r="D70" s="56">
        <v>-1.04048107930068E-2</v>
      </c>
      <c r="E70" s="22"/>
    </row>
    <row r="71" spans="1:5" x14ac:dyDescent="0.3">
      <c r="A71" s="8" t="s">
        <v>22</v>
      </c>
      <c r="B71" s="16" t="s">
        <v>11</v>
      </c>
      <c r="C71" s="53">
        <v>11880</v>
      </c>
      <c r="D71" s="53">
        <v>11630</v>
      </c>
      <c r="E71" s="55" t="s">
        <v>14</v>
      </c>
    </row>
    <row r="72" spans="1:5" x14ac:dyDescent="0.3">
      <c r="A72" s="19"/>
      <c r="B72" s="20" t="s">
        <v>15</v>
      </c>
      <c r="C72" s="56">
        <v>0.18768540419526</v>
      </c>
      <c r="D72" s="56">
        <v>5.17325466379372E-2</v>
      </c>
      <c r="E72" s="22"/>
    </row>
    <row r="73" spans="1:5" ht="33" customHeight="1" x14ac:dyDescent="0.3">
      <c r="A73" s="87" t="s">
        <v>25</v>
      </c>
      <c r="B73" s="87"/>
      <c r="C73" s="87"/>
      <c r="D73" s="87"/>
      <c r="E73" s="87"/>
    </row>
    <row r="74" spans="1:5" x14ac:dyDescent="0.3">
      <c r="A74" s="5" t="s">
        <v>26</v>
      </c>
    </row>
    <row r="75" spans="1:5" x14ac:dyDescent="0.3">
      <c r="A75" s="5" t="s">
        <v>961</v>
      </c>
    </row>
    <row r="76" spans="1:5" x14ac:dyDescent="0.3">
      <c r="A76" s="5" t="s">
        <v>967</v>
      </c>
    </row>
    <row r="77" spans="1:5" x14ac:dyDescent="0.3">
      <c r="A77" s="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44005</v>
      </c>
      <c r="C82" s="57">
        <v>45832</v>
      </c>
      <c r="D82" s="58">
        <v>5.3886160093551079E-2</v>
      </c>
      <c r="E82" s="59">
        <v>3</v>
      </c>
    </row>
    <row r="83" spans="1:5" x14ac:dyDescent="0.3">
      <c r="A83" s="31" t="s">
        <v>37</v>
      </c>
      <c r="B83" s="57">
        <v>43977</v>
      </c>
      <c r="C83" s="57">
        <v>45804</v>
      </c>
      <c r="D83" s="58">
        <v>5.875269782472814E-2</v>
      </c>
      <c r="E83" s="59">
        <v>3</v>
      </c>
    </row>
    <row r="84" spans="1:5" x14ac:dyDescent="0.3">
      <c r="A84" s="60" t="s">
        <v>38</v>
      </c>
      <c r="B84" s="57">
        <v>43949</v>
      </c>
      <c r="C84" s="57">
        <v>45776</v>
      </c>
      <c r="D84" s="58">
        <v>5.9200906418852145E-2</v>
      </c>
      <c r="E84" s="59">
        <v>3</v>
      </c>
    </row>
    <row r="85" spans="1:5" x14ac:dyDescent="0.3">
      <c r="A85" s="60" t="s">
        <v>39</v>
      </c>
      <c r="B85" s="57">
        <v>43914</v>
      </c>
      <c r="C85" s="57">
        <v>45741</v>
      </c>
      <c r="D85" s="58">
        <v>6.4095144744097249E-2</v>
      </c>
      <c r="E85" s="59">
        <v>3</v>
      </c>
    </row>
    <row r="86" spans="1:5" x14ac:dyDescent="0.3">
      <c r="A86" s="60" t="s">
        <v>40</v>
      </c>
      <c r="B86" s="57">
        <v>43886</v>
      </c>
      <c r="C86" s="57">
        <v>45713</v>
      </c>
      <c r="D86" s="58">
        <v>0.1042942536272389</v>
      </c>
      <c r="E86" s="59">
        <v>3</v>
      </c>
    </row>
    <row r="88" spans="1:5" x14ac:dyDescent="0.3">
      <c r="A88" s="92" t="s">
        <v>93</v>
      </c>
      <c r="B88" s="93"/>
      <c r="C88" s="93"/>
      <c r="D88" s="93"/>
      <c r="E88" s="93"/>
    </row>
    <row r="89" spans="1:5" ht="14.4" customHeight="1" x14ac:dyDescent="0.3">
      <c r="A89" s="1" t="s">
        <v>968</v>
      </c>
      <c r="B89" s="2"/>
      <c r="C89" s="94" t="s">
        <v>3</v>
      </c>
      <c r="D89" s="94" t="s">
        <v>969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4170</v>
      </c>
      <c r="E94" s="55" t="s">
        <v>14</v>
      </c>
    </row>
    <row r="95" spans="1:5" x14ac:dyDescent="0.3">
      <c r="A95" s="19"/>
      <c r="B95" s="20" t="s">
        <v>15</v>
      </c>
      <c r="C95" s="56">
        <v>-0.51550341993010096</v>
      </c>
      <c r="D95" s="56">
        <v>-0.16045900067221699</v>
      </c>
      <c r="E95" s="22"/>
    </row>
    <row r="96" spans="1:5" x14ac:dyDescent="0.3">
      <c r="A96" s="8" t="s">
        <v>16</v>
      </c>
      <c r="B96" s="16" t="s">
        <v>11</v>
      </c>
      <c r="C96" s="53">
        <v>6990</v>
      </c>
      <c r="D96" s="53">
        <v>8260</v>
      </c>
      <c r="E96" s="55" t="s">
        <v>14</v>
      </c>
    </row>
    <row r="97" spans="1:5" x14ac:dyDescent="0.3">
      <c r="A97" s="19"/>
      <c r="B97" s="20" t="s">
        <v>15</v>
      </c>
      <c r="C97" s="56">
        <v>-0.30071299716519201</v>
      </c>
      <c r="D97" s="56">
        <v>-3.7514421078655803E-2</v>
      </c>
      <c r="E97" s="22"/>
    </row>
    <row r="98" spans="1:5" x14ac:dyDescent="0.3">
      <c r="A98" s="8" t="s">
        <v>19</v>
      </c>
      <c r="B98" s="16" t="s">
        <v>11</v>
      </c>
      <c r="C98" s="53">
        <v>10060</v>
      </c>
      <c r="D98" s="53">
        <v>12150</v>
      </c>
      <c r="E98" s="55" t="s">
        <v>14</v>
      </c>
    </row>
    <row r="99" spans="1:5" x14ac:dyDescent="0.3">
      <c r="A99" s="19"/>
      <c r="B99" s="20" t="s">
        <v>15</v>
      </c>
      <c r="C99" s="56">
        <v>6.2191856707598499E-3</v>
      </c>
      <c r="D99" s="56">
        <v>3.9727080779878E-2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87" t="s">
        <v>25</v>
      </c>
      <c r="B102" s="87"/>
      <c r="C102" s="87"/>
      <c r="D102" s="87"/>
      <c r="E102" s="87"/>
    </row>
    <row r="103" spans="1:5" x14ac:dyDescent="0.3">
      <c r="A103" s="5" t="s">
        <v>26</v>
      </c>
    </row>
    <row r="104" spans="1:5" x14ac:dyDescent="0.3">
      <c r="A104" s="5" t="s">
        <v>976</v>
      </c>
    </row>
    <row r="105" spans="1:5" x14ac:dyDescent="0.3">
      <c r="A105" s="5" t="s">
        <v>989</v>
      </c>
    </row>
    <row r="106" spans="1:5" x14ac:dyDescent="0.3">
      <c r="A106" s="5" t="s">
        <v>972</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43998</v>
      </c>
      <c r="C111" s="57">
        <v>45832</v>
      </c>
      <c r="D111" s="58">
        <v>0.14532979406768601</v>
      </c>
      <c r="E111" s="59">
        <v>4</v>
      </c>
    </row>
    <row r="112" spans="1:5" x14ac:dyDescent="0.3">
      <c r="A112" s="31" t="s">
        <v>37</v>
      </c>
      <c r="B112" s="57">
        <v>43970</v>
      </c>
      <c r="C112" s="57">
        <v>45804</v>
      </c>
      <c r="D112" s="58">
        <v>0.14650131416075562</v>
      </c>
      <c r="E112" s="59">
        <v>4</v>
      </c>
    </row>
    <row r="113" spans="1:5" x14ac:dyDescent="0.3">
      <c r="A113" s="60" t="s">
        <v>38</v>
      </c>
      <c r="B113" s="57">
        <v>43956</v>
      </c>
      <c r="C113" s="57">
        <v>45776</v>
      </c>
      <c r="D113" s="58">
        <v>0.14276923993042798</v>
      </c>
      <c r="E113" s="59">
        <v>4</v>
      </c>
    </row>
    <row r="114" spans="1:5" x14ac:dyDescent="0.3">
      <c r="A114" s="60" t="s">
        <v>39</v>
      </c>
      <c r="B114" s="57">
        <v>43914</v>
      </c>
      <c r="C114" s="57">
        <v>45734</v>
      </c>
      <c r="D114" s="58">
        <v>0.13900275595602193</v>
      </c>
      <c r="E114" s="59">
        <v>4</v>
      </c>
    </row>
    <row r="115" spans="1:5" x14ac:dyDescent="0.3">
      <c r="A115" s="60" t="s">
        <v>40</v>
      </c>
      <c r="B115" s="57">
        <v>43872</v>
      </c>
      <c r="C115" s="57">
        <v>45706</v>
      </c>
      <c r="D115" s="58">
        <v>0.17069172274183472</v>
      </c>
      <c r="E115" s="59">
        <v>4</v>
      </c>
    </row>
    <row r="117" spans="1:5" x14ac:dyDescent="0.3">
      <c r="A117" s="92" t="s">
        <v>94</v>
      </c>
      <c r="B117" s="93"/>
      <c r="C117" s="93"/>
      <c r="D117" s="93"/>
      <c r="E117" s="93"/>
    </row>
    <row r="118" spans="1:5" ht="14.4" customHeight="1" x14ac:dyDescent="0.3">
      <c r="A118" s="1" t="s">
        <v>958</v>
      </c>
      <c r="B118" s="2"/>
      <c r="C118" s="94" t="s">
        <v>3</v>
      </c>
      <c r="D118" s="94" t="s">
        <v>959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6180</v>
      </c>
      <c r="E123" s="55" t="s">
        <v>14</v>
      </c>
    </row>
    <row r="124" spans="1:5" x14ac:dyDescent="0.3">
      <c r="A124" s="19"/>
      <c r="B124" s="20" t="s">
        <v>15</v>
      </c>
      <c r="C124" s="56">
        <v>-0.39191547428356399</v>
      </c>
      <c r="D124" s="56">
        <v>-0.14801162845555299</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87" t="s">
        <v>25</v>
      </c>
      <c r="B131" s="87"/>
      <c r="C131" s="87"/>
      <c r="D131" s="87"/>
      <c r="E131" s="87"/>
    </row>
    <row r="132" spans="1:5" x14ac:dyDescent="0.3">
      <c r="A132" s="5" t="s">
        <v>26</v>
      </c>
    </row>
    <row r="133" spans="1:5" x14ac:dyDescent="0.3">
      <c r="A133" s="5" t="s">
        <v>964</v>
      </c>
    </row>
    <row r="134" spans="1:5" x14ac:dyDescent="0.3">
      <c r="A134" s="5" t="s">
        <v>990</v>
      </c>
    </row>
    <row r="135" spans="1:5" x14ac:dyDescent="0.3">
      <c r="A135" s="5" t="s">
        <v>966</v>
      </c>
    </row>
    <row r="136" spans="1:5" x14ac:dyDescent="0.3">
      <c r="A136" s="5" t="s">
        <v>30</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44005</v>
      </c>
      <c r="C140" s="57">
        <v>45832</v>
      </c>
      <c r="D140" s="58">
        <v>7.3611397299840495E-2</v>
      </c>
      <c r="E140" s="59">
        <v>3</v>
      </c>
    </row>
    <row r="141" spans="1:5" x14ac:dyDescent="0.3">
      <c r="A141" s="31" t="s">
        <v>37</v>
      </c>
      <c r="B141" s="57">
        <v>43977</v>
      </c>
      <c r="C141" s="57">
        <v>45804</v>
      </c>
      <c r="D141" s="58">
        <v>7.792543511113556E-2</v>
      </c>
      <c r="E141" s="59">
        <v>3</v>
      </c>
    </row>
    <row r="142" spans="1:5" x14ac:dyDescent="0.3">
      <c r="A142" s="60" t="s">
        <v>38</v>
      </c>
      <c r="B142" s="57">
        <v>43949</v>
      </c>
      <c r="C142" s="57">
        <v>45776</v>
      </c>
      <c r="D142" s="58">
        <v>7.8281745682239792E-2</v>
      </c>
      <c r="E142" s="59">
        <v>3</v>
      </c>
    </row>
    <row r="143" spans="1:5" x14ac:dyDescent="0.3">
      <c r="A143" s="60" t="s">
        <v>39</v>
      </c>
      <c r="B143" s="57">
        <v>43914</v>
      </c>
      <c r="C143" s="57">
        <v>45741</v>
      </c>
      <c r="D143" s="58">
        <v>8.1805564651615467E-2</v>
      </c>
      <c r="E143" s="59">
        <v>3</v>
      </c>
    </row>
    <row r="144" spans="1:5" x14ac:dyDescent="0.3">
      <c r="A144" s="60" t="s">
        <v>40</v>
      </c>
      <c r="B144" s="57">
        <v>43886</v>
      </c>
      <c r="C144" s="57">
        <v>45713</v>
      </c>
      <c r="D144" s="58">
        <v>0.12030308150386297</v>
      </c>
      <c r="E144" s="59">
        <v>4</v>
      </c>
    </row>
    <row r="146" spans="1:5" x14ac:dyDescent="0.3">
      <c r="A146" s="92" t="s">
        <v>341</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-0.31936525185382397</v>
      </c>
      <c r="D153" s="56">
        <v>-0.11390077565399399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9770</v>
      </c>
      <c r="D156" s="61">
        <v>9910</v>
      </c>
      <c r="E156" s="63" t="s">
        <v>14</v>
      </c>
    </row>
    <row r="157" spans="1:5" x14ac:dyDescent="0.3">
      <c r="A157" s="19"/>
      <c r="B157" s="20" t="s">
        <v>15</v>
      </c>
      <c r="C157" s="56">
        <v>-2.26523652599128E-2</v>
      </c>
      <c r="D157" s="56">
        <v>-3.05113582914585E-3</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87" t="s">
        <v>25</v>
      </c>
      <c r="B160" s="87"/>
      <c r="C160" s="87"/>
      <c r="D160" s="87"/>
      <c r="E160" s="87"/>
    </row>
    <row r="161" spans="1:5" x14ac:dyDescent="0.3">
      <c r="A161" s="5" t="s">
        <v>26</v>
      </c>
    </row>
    <row r="162" spans="1:5" x14ac:dyDescent="0.3">
      <c r="A162" s="5" t="s">
        <v>974</v>
      </c>
    </row>
    <row r="163" spans="1:5" x14ac:dyDescent="0.3">
      <c r="A163" s="5" t="s">
        <v>995</v>
      </c>
    </row>
    <row r="164" spans="1:5" x14ac:dyDescent="0.3">
      <c r="A164" s="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44005</v>
      </c>
      <c r="C169" s="57">
        <v>45832</v>
      </c>
      <c r="D169" s="58">
        <v>6.0091077438099778E-2</v>
      </c>
      <c r="E169" s="59">
        <v>3</v>
      </c>
    </row>
    <row r="170" spans="1:5" x14ac:dyDescent="0.3">
      <c r="A170" s="31" t="s">
        <v>37</v>
      </c>
      <c r="B170" s="57">
        <v>43977</v>
      </c>
      <c r="C170" s="57">
        <v>45804</v>
      </c>
      <c r="D170" s="58">
        <v>6.0208106252421373E-2</v>
      </c>
      <c r="E170" s="59">
        <v>3</v>
      </c>
    </row>
    <row r="171" spans="1:5" x14ac:dyDescent="0.3">
      <c r="A171" s="64" t="s">
        <v>38</v>
      </c>
      <c r="B171" s="57">
        <v>44313</v>
      </c>
      <c r="C171" s="57">
        <v>45776</v>
      </c>
      <c r="D171" s="58">
        <v>6.2351151623444477E-2</v>
      </c>
      <c r="E171" s="59">
        <v>3</v>
      </c>
    </row>
    <row r="172" spans="1:5" x14ac:dyDescent="0.3">
      <c r="A172" s="64" t="s">
        <v>39</v>
      </c>
      <c r="B172" s="57">
        <v>44278</v>
      </c>
      <c r="C172" s="57">
        <v>45741</v>
      </c>
      <c r="D172" s="58">
        <v>5.6945268592092528E-2</v>
      </c>
      <c r="E172" s="59">
        <v>3</v>
      </c>
    </row>
    <row r="173" spans="1:5" x14ac:dyDescent="0.3">
      <c r="A173" s="64" t="s">
        <v>40</v>
      </c>
      <c r="B173" s="57">
        <v>44250</v>
      </c>
      <c r="C173" s="57">
        <v>45713</v>
      </c>
      <c r="D173" s="58">
        <v>5.6068455104816131E-2</v>
      </c>
      <c r="E173" s="59">
        <v>3</v>
      </c>
    </row>
    <row r="175" spans="1:5" x14ac:dyDescent="0.3">
      <c r="A175" s="92" t="s">
        <v>655</v>
      </c>
      <c r="B175" s="93"/>
      <c r="C175" s="93"/>
      <c r="D175" s="93"/>
      <c r="E175" s="93"/>
    </row>
    <row r="176" spans="1:5" ht="14.4" customHeight="1" x14ac:dyDescent="0.3">
      <c r="A176" s="1" t="s">
        <v>2</v>
      </c>
      <c r="B176" s="2"/>
      <c r="C176" s="94" t="s">
        <v>3</v>
      </c>
      <c r="D176" s="94" t="s">
        <v>4</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998</v>
      </c>
      <c r="C179" s="10"/>
      <c r="D179" s="11"/>
      <c r="E179" s="11"/>
    </row>
    <row r="180" spans="1:5" x14ac:dyDescent="0.3">
      <c r="A180" s="12"/>
      <c r="B180" s="13" t="s">
        <v>9</v>
      </c>
      <c r="C180" s="14"/>
      <c r="D180" s="15"/>
      <c r="E180" s="15"/>
    </row>
    <row r="181" spans="1:5" x14ac:dyDescent="0.3">
      <c r="A181" s="8" t="s">
        <v>10</v>
      </c>
      <c r="B181" s="16" t="s">
        <v>11</v>
      </c>
      <c r="C181" s="26" t="s">
        <v>1038</v>
      </c>
      <c r="D181" s="27" t="s">
        <v>1039</v>
      </c>
      <c r="E181" s="26" t="s">
        <v>14</v>
      </c>
    </row>
    <row r="182" spans="1:5" x14ac:dyDescent="0.3">
      <c r="A182" s="19"/>
      <c r="B182" s="20" t="s">
        <v>15</v>
      </c>
      <c r="C182" s="21">
        <v>-0.25430000000000003</v>
      </c>
      <c r="D182" s="21">
        <v>-8.0100000000000005E-2</v>
      </c>
      <c r="E182" s="22"/>
    </row>
    <row r="183" spans="1:5" x14ac:dyDescent="0.3">
      <c r="A183" s="8" t="s">
        <v>16</v>
      </c>
      <c r="B183" s="16" t="s">
        <v>11</v>
      </c>
      <c r="C183" s="26" t="s">
        <v>518</v>
      </c>
      <c r="D183" s="26" t="s">
        <v>695</v>
      </c>
      <c r="E183" s="26" t="s">
        <v>14</v>
      </c>
    </row>
    <row r="184" spans="1:5" x14ac:dyDescent="0.3">
      <c r="A184" s="19"/>
      <c r="B184" s="20" t="s">
        <v>15</v>
      </c>
      <c r="C184" s="21">
        <v>-0.15321468635795066</v>
      </c>
      <c r="D184" s="21">
        <v>-4.2599999999999999E-2</v>
      </c>
      <c r="E184" s="22"/>
    </row>
    <row r="185" spans="1:5" x14ac:dyDescent="0.3">
      <c r="A185" s="8" t="s">
        <v>19</v>
      </c>
      <c r="B185" s="16" t="s">
        <v>11</v>
      </c>
      <c r="C185" s="26" t="s">
        <v>235</v>
      </c>
      <c r="D185" s="26" t="s">
        <v>132</v>
      </c>
      <c r="E185" s="26" t="s">
        <v>14</v>
      </c>
    </row>
    <row r="186" spans="1:5" x14ac:dyDescent="0.3">
      <c r="A186" s="19"/>
      <c r="B186" s="20" t="s">
        <v>15</v>
      </c>
      <c r="C186" s="21">
        <v>-5.8900000000000001E-2</v>
      </c>
      <c r="D186" s="21">
        <v>-1.8599999999999998E-2</v>
      </c>
      <c r="E186" s="22"/>
    </row>
    <row r="187" spans="1:5" x14ac:dyDescent="0.3">
      <c r="A187" s="8" t="s">
        <v>22</v>
      </c>
      <c r="B187" s="16" t="s">
        <v>11</v>
      </c>
      <c r="C187" s="26" t="s">
        <v>121</v>
      </c>
      <c r="D187" s="26" t="s">
        <v>478</v>
      </c>
      <c r="E187" s="26" t="s">
        <v>14</v>
      </c>
    </row>
    <row r="188" spans="1:5" x14ac:dyDescent="0.3">
      <c r="A188" s="19"/>
      <c r="B188" s="20" t="s">
        <v>15</v>
      </c>
      <c r="C188" s="21">
        <v>1.26E-2</v>
      </c>
      <c r="D188" s="21">
        <v>1.18E-2</v>
      </c>
      <c r="E188" s="22"/>
    </row>
    <row r="189" spans="1:5" ht="34.799999999999997" customHeight="1" x14ac:dyDescent="0.3">
      <c r="A189" s="87" t="s">
        <v>25</v>
      </c>
      <c r="B189" s="87"/>
      <c r="C189" s="87"/>
      <c r="D189" s="87"/>
      <c r="E189" s="87"/>
    </row>
    <row r="190" spans="1:5" x14ac:dyDescent="0.3">
      <c r="A190" s="5" t="s">
        <v>26</v>
      </c>
    </row>
    <row r="191" spans="1:5" x14ac:dyDescent="0.3">
      <c r="A191" s="5" t="s">
        <v>1040</v>
      </c>
    </row>
    <row r="192" spans="1:5" x14ac:dyDescent="0.3">
      <c r="A192" s="5" t="s">
        <v>1042</v>
      </c>
    </row>
    <row r="193" spans="1:5" x14ac:dyDescent="0.3">
      <c r="A193" s="5" t="s">
        <v>1043</v>
      </c>
    </row>
    <row r="194" spans="1:5" x14ac:dyDescent="0.3">
      <c r="A194" s="5" t="s">
        <v>30</v>
      </c>
    </row>
    <row r="195" spans="1:5" ht="14.4" customHeight="1" x14ac:dyDescent="0.3">
      <c r="A195" s="88" t="s">
        <v>31</v>
      </c>
      <c r="B195" s="89"/>
      <c r="C195" s="89"/>
      <c r="D195" s="89"/>
      <c r="E195" s="90"/>
    </row>
    <row r="196" spans="1:5" x14ac:dyDescent="0.3">
      <c r="A196" s="100" t="s">
        <v>32</v>
      </c>
      <c r="B196" s="101"/>
      <c r="C196" s="101"/>
      <c r="D196" s="101"/>
      <c r="E196" s="102"/>
    </row>
    <row r="197" spans="1:5" x14ac:dyDescent="0.3">
      <c r="A197" s="29" t="s">
        <v>33</v>
      </c>
      <c r="B197" s="29" t="s">
        <v>34</v>
      </c>
      <c r="C197" s="29" t="s">
        <v>35</v>
      </c>
      <c r="D197" s="30" t="s">
        <v>0</v>
      </c>
      <c r="E197" s="30" t="s">
        <v>1</v>
      </c>
    </row>
    <row r="198" spans="1:5" x14ac:dyDescent="0.3">
      <c r="A198" s="31" t="s">
        <v>36</v>
      </c>
      <c r="B198" s="57">
        <v>44006</v>
      </c>
      <c r="C198" s="57">
        <v>45833</v>
      </c>
      <c r="D198" s="58">
        <v>3.6299999999999999E-2</v>
      </c>
      <c r="E198" s="59">
        <v>2</v>
      </c>
    </row>
    <row r="199" spans="1:5" x14ac:dyDescent="0.3">
      <c r="A199" s="31" t="s">
        <v>37</v>
      </c>
      <c r="B199" s="57">
        <v>43980</v>
      </c>
      <c r="C199" s="57">
        <v>45807</v>
      </c>
      <c r="D199" s="58">
        <v>3.6299999999999999E-2</v>
      </c>
      <c r="E199" s="59">
        <v>2</v>
      </c>
    </row>
    <row r="200" spans="1:5" x14ac:dyDescent="0.3">
      <c r="A200" s="39" t="s">
        <v>38</v>
      </c>
      <c r="B200" s="57">
        <v>44314</v>
      </c>
      <c r="C200" s="57">
        <v>45777</v>
      </c>
      <c r="D200" s="58">
        <v>3.8127452791720425E-2</v>
      </c>
      <c r="E200" s="59">
        <v>2</v>
      </c>
    </row>
    <row r="201" spans="1:5" x14ac:dyDescent="0.3">
      <c r="A201" s="39" t="s">
        <v>39</v>
      </c>
      <c r="B201" s="57">
        <v>44279</v>
      </c>
      <c r="C201" s="57">
        <v>45742</v>
      </c>
      <c r="D201" s="58">
        <v>3.3784558575402177E-2</v>
      </c>
      <c r="E201" s="59">
        <v>2</v>
      </c>
    </row>
    <row r="202" spans="1:5" x14ac:dyDescent="0.3">
      <c r="A202" s="39" t="s">
        <v>40</v>
      </c>
      <c r="B202" s="57">
        <v>44251</v>
      </c>
      <c r="C202" s="57">
        <v>45714</v>
      </c>
      <c r="D202" s="58">
        <v>3.3531266802977078E-2</v>
      </c>
      <c r="E202" s="59">
        <v>2</v>
      </c>
    </row>
    <row r="204" spans="1:5" x14ac:dyDescent="0.3">
      <c r="A204" s="92" t="s">
        <v>894</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5630</v>
      </c>
      <c r="D210" s="62">
        <v>5770</v>
      </c>
      <c r="E210" s="63" t="s">
        <v>14</v>
      </c>
    </row>
    <row r="211" spans="1:5" x14ac:dyDescent="0.3">
      <c r="A211" s="19"/>
      <c r="B211" s="20" t="s">
        <v>15</v>
      </c>
      <c r="C211" s="56">
        <v>-0.43701893093785399</v>
      </c>
      <c r="D211" s="56">
        <v>-0.16731431746287001</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9810</v>
      </c>
      <c r="D214" s="61">
        <v>10100</v>
      </c>
      <c r="E214" s="63" t="s">
        <v>14</v>
      </c>
    </row>
    <row r="215" spans="1:5" x14ac:dyDescent="0.3">
      <c r="A215" s="19"/>
      <c r="B215" s="20" t="s">
        <v>15</v>
      </c>
      <c r="C215" s="56">
        <v>-1.9232831340004999E-2</v>
      </c>
      <c r="D215" s="56">
        <v>3.4327904118101001E-3</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87" t="s">
        <v>25</v>
      </c>
      <c r="B218" s="87"/>
      <c r="C218" s="87"/>
      <c r="D218" s="87"/>
      <c r="E218" s="87"/>
    </row>
    <row r="219" spans="1:5" x14ac:dyDescent="0.3">
      <c r="A219" s="5" t="s">
        <v>26</v>
      </c>
    </row>
    <row r="220" spans="1:5" x14ac:dyDescent="0.3">
      <c r="A220" s="5" t="s">
        <v>996</v>
      </c>
    </row>
    <row r="221" spans="1:5" x14ac:dyDescent="0.3">
      <c r="A221" s="5" t="s">
        <v>997</v>
      </c>
    </row>
    <row r="222" spans="1:5" x14ac:dyDescent="0.3">
      <c r="A222" s="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44008</v>
      </c>
      <c r="C227" s="57">
        <v>45835</v>
      </c>
      <c r="D227" s="58">
        <v>7.2867667914267811E-2</v>
      </c>
      <c r="E227" s="59">
        <v>3</v>
      </c>
    </row>
    <row r="228" spans="1:5" x14ac:dyDescent="0.3">
      <c r="A228" s="31" t="s">
        <v>37</v>
      </c>
      <c r="B228" s="57">
        <v>43980</v>
      </c>
      <c r="C228" s="57">
        <v>45807</v>
      </c>
      <c r="D228" s="58">
        <v>8.0218496643457676E-2</v>
      </c>
      <c r="E228" s="59">
        <v>3</v>
      </c>
    </row>
    <row r="229" spans="1:5" x14ac:dyDescent="0.3">
      <c r="A229" s="64" t="s">
        <v>38</v>
      </c>
      <c r="B229" s="57">
        <v>43945</v>
      </c>
      <c r="C229" s="57">
        <v>45772</v>
      </c>
      <c r="D229" s="58">
        <v>8.5017635667934924E-2</v>
      </c>
      <c r="E229" s="59">
        <v>3</v>
      </c>
    </row>
    <row r="230" spans="1:5" x14ac:dyDescent="0.3">
      <c r="A230" s="64" t="s">
        <v>39</v>
      </c>
      <c r="B230" s="57">
        <v>43917</v>
      </c>
      <c r="C230" s="57">
        <v>45744</v>
      </c>
      <c r="D230" s="58">
        <v>9.0166984839450875E-2</v>
      </c>
      <c r="E230" s="59">
        <v>3</v>
      </c>
    </row>
    <row r="231" spans="1:5" x14ac:dyDescent="0.3">
      <c r="A231" s="64" t="s">
        <v>40</v>
      </c>
      <c r="B231" s="57">
        <v>43889</v>
      </c>
      <c r="C231" s="57">
        <v>45716</v>
      </c>
      <c r="D231" s="58">
        <v>0.14035961423921006</v>
      </c>
      <c r="E231" s="59">
        <v>4</v>
      </c>
    </row>
    <row r="233" spans="1:5" x14ac:dyDescent="0.3">
      <c r="A233" s="92" t="s">
        <v>116</v>
      </c>
      <c r="B233" s="93"/>
      <c r="C233" s="93"/>
      <c r="D233" s="93"/>
      <c r="E233" s="93"/>
    </row>
    <row r="234" spans="1:5" ht="14.4" customHeight="1"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998</v>
      </c>
      <c r="C237" s="10"/>
      <c r="D237" s="11"/>
      <c r="E237" s="11"/>
    </row>
    <row r="238" spans="1:5" x14ac:dyDescent="0.3">
      <c r="A238" s="12"/>
      <c r="B238" s="13" t="s">
        <v>9</v>
      </c>
      <c r="C238" s="14"/>
      <c r="D238" s="15"/>
      <c r="E238" s="15"/>
    </row>
    <row r="239" spans="1:5" x14ac:dyDescent="0.3">
      <c r="A239" s="8" t="s">
        <v>10</v>
      </c>
      <c r="B239" s="16" t="s">
        <v>11</v>
      </c>
      <c r="C239" s="26" t="s">
        <v>1020</v>
      </c>
      <c r="D239" s="27" t="s">
        <v>1021</v>
      </c>
      <c r="E239" s="26" t="s">
        <v>14</v>
      </c>
    </row>
    <row r="240" spans="1:5" x14ac:dyDescent="0.3">
      <c r="A240" s="19"/>
      <c r="B240" s="20" t="s">
        <v>15</v>
      </c>
      <c r="C240" s="21">
        <v>-0.54879999999999995</v>
      </c>
      <c r="D240" s="21">
        <v>-0.1668</v>
      </c>
      <c r="E240" s="22"/>
    </row>
    <row r="241" spans="1:5" x14ac:dyDescent="0.3">
      <c r="A241" s="8" t="s">
        <v>16</v>
      </c>
      <c r="B241" s="16" t="s">
        <v>11</v>
      </c>
      <c r="C241" s="26" t="s">
        <v>1022</v>
      </c>
      <c r="D241" s="26" t="s">
        <v>455</v>
      </c>
      <c r="E241" s="26" t="s">
        <v>14</v>
      </c>
    </row>
    <row r="242" spans="1:5" x14ac:dyDescent="0.3">
      <c r="A242" s="19"/>
      <c r="B242" s="20" t="s">
        <v>15</v>
      </c>
      <c r="C242" s="21">
        <v>-0.31090000000000001</v>
      </c>
      <c r="D242" s="21">
        <v>-3.32E-2</v>
      </c>
      <c r="E242" s="22"/>
    </row>
    <row r="243" spans="1:5" x14ac:dyDescent="0.3">
      <c r="A243" s="8" t="s">
        <v>19</v>
      </c>
      <c r="B243" s="16" t="s">
        <v>11</v>
      </c>
      <c r="C243" s="26" t="s">
        <v>521</v>
      </c>
      <c r="D243" s="26" t="s">
        <v>1028</v>
      </c>
      <c r="E243" s="26" t="s">
        <v>14</v>
      </c>
    </row>
    <row r="244" spans="1:5" x14ac:dyDescent="0.3">
      <c r="A244" s="19"/>
      <c r="B244" s="20" t="s">
        <v>15</v>
      </c>
      <c r="C244" s="21">
        <v>3.8899999999999997E-2</v>
      </c>
      <c r="D244" s="21">
        <v>7.6899999999999996E-2</v>
      </c>
      <c r="E244" s="22"/>
    </row>
    <row r="245" spans="1:5" x14ac:dyDescent="0.3">
      <c r="A245" s="8" t="s">
        <v>22</v>
      </c>
      <c r="B245" s="16" t="s">
        <v>11</v>
      </c>
      <c r="C245" s="26" t="s">
        <v>1024</v>
      </c>
      <c r="D245" s="26" t="s">
        <v>1025</v>
      </c>
      <c r="E245" s="26" t="s">
        <v>14</v>
      </c>
    </row>
    <row r="246" spans="1:5" x14ac:dyDescent="0.3">
      <c r="A246" s="19"/>
      <c r="B246" s="20" t="s">
        <v>15</v>
      </c>
      <c r="C246" s="21">
        <v>0.95189999999999997</v>
      </c>
      <c r="D246" s="21">
        <v>0.1366</v>
      </c>
      <c r="E246" s="22"/>
    </row>
    <row r="247" spans="1:5" ht="34.799999999999997" customHeight="1" x14ac:dyDescent="0.3">
      <c r="A247" s="87" t="s">
        <v>25</v>
      </c>
      <c r="B247" s="87"/>
      <c r="C247" s="87"/>
      <c r="D247" s="87"/>
      <c r="E247" s="87"/>
    </row>
    <row r="248" spans="1:5" x14ac:dyDescent="0.3">
      <c r="A248" s="5" t="s">
        <v>26</v>
      </c>
    </row>
    <row r="249" spans="1:5" x14ac:dyDescent="0.3">
      <c r="A249" s="5" t="s">
        <v>1029</v>
      </c>
    </row>
    <row r="250" spans="1:5" x14ac:dyDescent="0.3">
      <c r="A250" s="5" t="s">
        <v>757</v>
      </c>
    </row>
    <row r="251" spans="1:5" x14ac:dyDescent="0.3">
      <c r="A251" s="5" t="s">
        <v>1027</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44011</v>
      </c>
      <c r="C256" s="57">
        <v>45838</v>
      </c>
      <c r="D256" s="58">
        <v>0.15029999999999999</v>
      </c>
      <c r="E256" s="59">
        <v>4</v>
      </c>
    </row>
    <row r="257" spans="1:5" x14ac:dyDescent="0.3">
      <c r="A257" s="31" t="s">
        <v>37</v>
      </c>
      <c r="B257" s="57">
        <v>43980</v>
      </c>
      <c r="C257" s="57">
        <v>45807</v>
      </c>
      <c r="D257" s="58">
        <v>0.15029999999999999</v>
      </c>
      <c r="E257" s="59">
        <v>4</v>
      </c>
    </row>
    <row r="258" spans="1:5" x14ac:dyDescent="0.3">
      <c r="A258" s="39" t="s">
        <v>38</v>
      </c>
      <c r="B258" s="57">
        <v>43951</v>
      </c>
      <c r="C258" s="57">
        <v>45777</v>
      </c>
      <c r="D258" s="58">
        <v>0.15283622118678553</v>
      </c>
      <c r="E258" s="59">
        <v>4</v>
      </c>
    </row>
    <row r="259" spans="1:5" x14ac:dyDescent="0.3">
      <c r="A259" s="39" t="s">
        <v>39</v>
      </c>
      <c r="B259" s="57">
        <v>43921</v>
      </c>
      <c r="C259" s="57">
        <v>45747</v>
      </c>
      <c r="D259" s="58">
        <v>0.15171010036701313</v>
      </c>
      <c r="E259" s="59">
        <v>4</v>
      </c>
    </row>
    <row r="260" spans="1:5" x14ac:dyDescent="0.3">
      <c r="A260" s="39" t="s">
        <v>40</v>
      </c>
      <c r="B260" s="57">
        <v>43889</v>
      </c>
      <c r="C260" s="57">
        <v>45716</v>
      </c>
      <c r="D260" s="58">
        <v>0.17341830806305841</v>
      </c>
      <c r="E260" s="59">
        <v>4</v>
      </c>
    </row>
    <row r="262" spans="1:5" x14ac:dyDescent="0.3">
      <c r="A262" s="92" t="s">
        <v>127</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-0.62864991142595905</v>
      </c>
      <c r="D269" s="56">
        <v>-0.20626760249055201</v>
      </c>
      <c r="E269" s="22"/>
    </row>
    <row r="270" spans="1:5" x14ac:dyDescent="0.3">
      <c r="A270" s="8" t="s">
        <v>16</v>
      </c>
      <c r="B270" s="16" t="s">
        <v>11</v>
      </c>
      <c r="C270" s="53">
        <v>7340</v>
      </c>
      <c r="D270" s="53">
        <v>7920</v>
      </c>
      <c r="E270" s="55" t="s">
        <v>14</v>
      </c>
    </row>
    <row r="271" spans="1:5" x14ac:dyDescent="0.3">
      <c r="A271" s="19"/>
      <c r="B271" s="20" t="s">
        <v>15</v>
      </c>
      <c r="C271" s="56">
        <v>-0.265872119838376</v>
      </c>
      <c r="D271" s="56">
        <v>-4.5659762703083501E-2</v>
      </c>
      <c r="E271" s="22"/>
    </row>
    <row r="272" spans="1:5" x14ac:dyDescent="0.3">
      <c r="A272" s="8" t="s">
        <v>19</v>
      </c>
      <c r="B272" s="16" t="s">
        <v>11</v>
      </c>
      <c r="C272" s="53">
        <v>10190</v>
      </c>
      <c r="D272" s="53">
        <v>11570</v>
      </c>
      <c r="E272" s="55" t="s">
        <v>14</v>
      </c>
    </row>
    <row r="273" spans="1:5" x14ac:dyDescent="0.3">
      <c r="A273" s="19"/>
      <c r="B273" s="20" t="s">
        <v>15</v>
      </c>
      <c r="C273" s="56">
        <v>1.9365540540540401E-2</v>
      </c>
      <c r="D273" s="56">
        <v>2.9649332588098199E-2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87" t="s">
        <v>25</v>
      </c>
      <c r="B276" s="87"/>
      <c r="C276" s="87"/>
      <c r="D276" s="87"/>
      <c r="E276" s="87"/>
    </row>
    <row r="277" spans="1:5" x14ac:dyDescent="0.3">
      <c r="A277" s="5" t="s">
        <v>26</v>
      </c>
    </row>
    <row r="278" spans="1:5" x14ac:dyDescent="0.3">
      <c r="A278" s="5" t="s">
        <v>991</v>
      </c>
    </row>
    <row r="279" spans="1:5" x14ac:dyDescent="0.3">
      <c r="A279" s="5" t="s">
        <v>971</v>
      </c>
    </row>
    <row r="280" spans="1:5" x14ac:dyDescent="0.3">
      <c r="A280" s="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44011</v>
      </c>
      <c r="C285" s="57">
        <v>45838</v>
      </c>
      <c r="D285" s="58">
        <v>0.17530915748519643</v>
      </c>
      <c r="E285" s="59">
        <v>4</v>
      </c>
    </row>
    <row r="286" spans="1:5" x14ac:dyDescent="0.3">
      <c r="A286" s="31" t="s">
        <v>37</v>
      </c>
      <c r="B286" s="57">
        <v>43980</v>
      </c>
      <c r="C286" s="57">
        <v>45807</v>
      </c>
      <c r="D286" s="58">
        <v>0.17879000210587204</v>
      </c>
      <c r="E286" s="59">
        <v>4</v>
      </c>
    </row>
    <row r="287" spans="1:5" x14ac:dyDescent="0.3">
      <c r="A287" s="60" t="s">
        <v>38</v>
      </c>
      <c r="B287" s="57">
        <v>43951</v>
      </c>
      <c r="C287" s="57">
        <v>45777</v>
      </c>
      <c r="D287" s="58">
        <v>0.18218951050840812</v>
      </c>
      <c r="E287" s="59">
        <v>4</v>
      </c>
    </row>
    <row r="288" spans="1:5" x14ac:dyDescent="0.3">
      <c r="A288" s="60" t="s">
        <v>39</v>
      </c>
      <c r="B288" s="57">
        <v>43921</v>
      </c>
      <c r="C288" s="57">
        <v>45747</v>
      </c>
      <c r="D288" s="58">
        <v>0.18132524498893302</v>
      </c>
      <c r="E288" s="59">
        <v>4</v>
      </c>
    </row>
    <row r="289" spans="1:5" x14ac:dyDescent="0.3">
      <c r="A289" s="60" t="s">
        <v>40</v>
      </c>
      <c r="B289" s="57">
        <v>43889</v>
      </c>
      <c r="C289" s="57">
        <v>45716</v>
      </c>
      <c r="D289" s="58">
        <v>0.20761628404789476</v>
      </c>
      <c r="E289" s="59">
        <v>5</v>
      </c>
    </row>
    <row r="291" spans="1:5" x14ac:dyDescent="0.3">
      <c r="A291" s="92" t="s">
        <v>141</v>
      </c>
      <c r="B291" s="93"/>
      <c r="C291" s="93"/>
      <c r="D291" s="93"/>
      <c r="E291" s="93"/>
    </row>
    <row r="292" spans="1:5" ht="14.4" customHeight="1" x14ac:dyDescent="0.3">
      <c r="A292" s="1" t="s">
        <v>978</v>
      </c>
      <c r="B292" s="2"/>
      <c r="C292" s="94" t="s">
        <v>3</v>
      </c>
      <c r="D292" s="94" t="s">
        <v>979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9130</v>
      </c>
      <c r="D297" s="54">
        <v>9400</v>
      </c>
      <c r="E297" s="55" t="s">
        <v>14</v>
      </c>
    </row>
    <row r="298" spans="1:5" x14ac:dyDescent="0.3">
      <c r="A298" s="19"/>
      <c r="B298" s="20" t="s">
        <v>15</v>
      </c>
      <c r="C298" s="56">
        <v>-8.7203166208459498E-2</v>
      </c>
      <c r="D298" s="56">
        <v>-3.06599698574242E-2</v>
      </c>
      <c r="E298" s="22"/>
    </row>
    <row r="299" spans="1:5" x14ac:dyDescent="0.3">
      <c r="A299" s="8" t="s">
        <v>16</v>
      </c>
      <c r="B299" s="16" t="s">
        <v>11</v>
      </c>
      <c r="C299" s="53">
        <v>9540</v>
      </c>
      <c r="D299" s="53">
        <v>9600</v>
      </c>
      <c r="E299" s="55" t="s">
        <v>14</v>
      </c>
    </row>
    <row r="300" spans="1:5" x14ac:dyDescent="0.3">
      <c r="A300" s="19"/>
      <c r="B300" s="20" t="s">
        <v>15</v>
      </c>
      <c r="C300" s="56">
        <v>-4.6077893582007798E-2</v>
      </c>
      <c r="D300" s="56">
        <v>-2.0104427776783299E-2</v>
      </c>
      <c r="E300" s="22"/>
    </row>
    <row r="301" spans="1:5" x14ac:dyDescent="0.3">
      <c r="A301" s="8" t="s">
        <v>19</v>
      </c>
      <c r="B301" s="16" t="s">
        <v>11</v>
      </c>
      <c r="C301" s="53">
        <v>10180</v>
      </c>
      <c r="D301" s="53">
        <v>10260</v>
      </c>
      <c r="E301" s="55" t="s">
        <v>14</v>
      </c>
    </row>
    <row r="302" spans="1:5" x14ac:dyDescent="0.3">
      <c r="A302" s="19"/>
      <c r="B302" s="20" t="s">
        <v>15</v>
      </c>
      <c r="C302" s="56">
        <v>1.7782308302185999E-2</v>
      </c>
      <c r="D302" s="56">
        <v>1.3028718310552599E-2</v>
      </c>
      <c r="E302" s="22"/>
    </row>
    <row r="303" spans="1:5" x14ac:dyDescent="0.3">
      <c r="A303" s="8" t="s">
        <v>22</v>
      </c>
      <c r="B303" s="16" t="s">
        <v>11</v>
      </c>
      <c r="C303" s="53">
        <v>10670</v>
      </c>
      <c r="D303" s="53">
        <v>10760</v>
      </c>
      <c r="E303" s="55" t="s">
        <v>14</v>
      </c>
    </row>
    <row r="304" spans="1:5" x14ac:dyDescent="0.3">
      <c r="A304" s="19"/>
      <c r="B304" s="20" t="s">
        <v>15</v>
      </c>
      <c r="C304" s="56">
        <v>6.7001774098166794E-2</v>
      </c>
      <c r="D304" s="56">
        <v>3.71755781874634E-2</v>
      </c>
      <c r="E304" s="22"/>
    </row>
    <row r="305" spans="1:5" ht="34.200000000000003" customHeight="1" x14ac:dyDescent="0.3">
      <c r="A305" s="87" t="s">
        <v>25</v>
      </c>
      <c r="B305" s="87"/>
      <c r="C305" s="87"/>
      <c r="D305" s="87"/>
      <c r="E305" s="87"/>
    </row>
    <row r="306" spans="1:5" x14ac:dyDescent="0.3">
      <c r="A306" s="5" t="s">
        <v>26</v>
      </c>
    </row>
    <row r="307" spans="1:5" x14ac:dyDescent="0.3">
      <c r="A307" s="5" t="s">
        <v>980</v>
      </c>
    </row>
    <row r="308" spans="1:5" x14ac:dyDescent="0.3">
      <c r="A308" s="5" t="s">
        <v>981</v>
      </c>
    </row>
    <row r="309" spans="1:5" x14ac:dyDescent="0.3">
      <c r="A309" s="5" t="s">
        <v>982</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44008</v>
      </c>
      <c r="C314" s="57">
        <v>45835</v>
      </c>
      <c r="D314" s="58">
        <v>1.4973643113048411E-2</v>
      </c>
      <c r="E314" s="59">
        <v>2</v>
      </c>
    </row>
    <row r="315" spans="1:5" x14ac:dyDescent="0.3">
      <c r="A315" s="31" t="s">
        <v>37</v>
      </c>
      <c r="B315" s="57">
        <v>43980</v>
      </c>
      <c r="C315" s="57">
        <v>45807</v>
      </c>
      <c r="D315" s="58">
        <v>1.5341407115418345E-2</v>
      </c>
      <c r="E315" s="59">
        <v>2</v>
      </c>
    </row>
    <row r="316" spans="1:5" x14ac:dyDescent="0.3">
      <c r="A316" s="60" t="s">
        <v>38</v>
      </c>
      <c r="B316" s="57">
        <v>43945</v>
      </c>
      <c r="C316" s="57">
        <v>45772</v>
      </c>
      <c r="D316" s="58">
        <v>1.5844051928210614E-2</v>
      </c>
      <c r="E316" s="59">
        <v>2</v>
      </c>
    </row>
    <row r="317" spans="1:5" x14ac:dyDescent="0.3">
      <c r="A317" s="60" t="s">
        <v>39</v>
      </c>
      <c r="B317" s="57">
        <v>43917</v>
      </c>
      <c r="C317" s="57">
        <v>45744</v>
      </c>
      <c r="D317" s="58">
        <v>1.7050069164844032E-2</v>
      </c>
      <c r="E317" s="59">
        <v>2</v>
      </c>
    </row>
    <row r="318" spans="1:5" x14ac:dyDescent="0.3">
      <c r="A318" s="60" t="s">
        <v>40</v>
      </c>
      <c r="B318" s="57">
        <v>43889</v>
      </c>
      <c r="C318" s="57">
        <v>45716</v>
      </c>
      <c r="D318" s="58">
        <v>2.6049166989738005E-2</v>
      </c>
      <c r="E318" s="59">
        <v>2</v>
      </c>
    </row>
    <row r="320" spans="1:5" x14ac:dyDescent="0.3">
      <c r="A320" s="92" t="s">
        <v>151</v>
      </c>
      <c r="B320" s="93"/>
      <c r="C320" s="93"/>
      <c r="D320" s="93"/>
      <c r="E320" s="93"/>
    </row>
    <row r="321" spans="1:5" ht="14.4" customHeight="1"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998</v>
      </c>
      <c r="C324" s="10"/>
      <c r="D324" s="11"/>
      <c r="E324" s="11"/>
    </row>
    <row r="325" spans="1:5" x14ac:dyDescent="0.3">
      <c r="A325" s="12"/>
      <c r="B325" s="13" t="s">
        <v>9</v>
      </c>
      <c r="C325" s="14"/>
      <c r="D325" s="15"/>
      <c r="E325" s="15"/>
    </row>
    <row r="326" spans="1:5" x14ac:dyDescent="0.3">
      <c r="A326" s="8" t="s">
        <v>10</v>
      </c>
      <c r="B326" s="16" t="s">
        <v>11</v>
      </c>
      <c r="C326" s="26" t="s">
        <v>1030</v>
      </c>
      <c r="D326" s="27" t="s">
        <v>1036</v>
      </c>
      <c r="E326" s="26" t="s">
        <v>14</v>
      </c>
    </row>
    <row r="327" spans="1:5" x14ac:dyDescent="0.3">
      <c r="A327" s="19"/>
      <c r="B327" s="20" t="s">
        <v>15</v>
      </c>
      <c r="C327" s="21">
        <v>-0.60109999999999997</v>
      </c>
      <c r="D327" s="21">
        <v>-0.18640000000000001</v>
      </c>
      <c r="E327" s="22"/>
    </row>
    <row r="328" spans="1:5" x14ac:dyDescent="0.3">
      <c r="A328" s="8" t="s">
        <v>16</v>
      </c>
      <c r="B328" s="16" t="s">
        <v>11</v>
      </c>
      <c r="C328" s="26" t="s">
        <v>1031</v>
      </c>
      <c r="D328" s="26" t="s">
        <v>511</v>
      </c>
      <c r="E328" s="26" t="s">
        <v>14</v>
      </c>
    </row>
    <row r="329" spans="1:5" x14ac:dyDescent="0.3">
      <c r="A329" s="19"/>
      <c r="B329" s="20" t="s">
        <v>15</v>
      </c>
      <c r="C329" s="21">
        <v>-0.1754</v>
      </c>
      <c r="D329" s="21">
        <v>-7.0000000000000001E-3</v>
      </c>
      <c r="E329" s="22"/>
    </row>
    <row r="330" spans="1:5" x14ac:dyDescent="0.3">
      <c r="A330" s="8" t="s">
        <v>19</v>
      </c>
      <c r="B330" s="16" t="s">
        <v>11</v>
      </c>
      <c r="C330" s="26" t="s">
        <v>1032</v>
      </c>
      <c r="D330" s="26" t="s">
        <v>147</v>
      </c>
      <c r="E330" s="26" t="s">
        <v>14</v>
      </c>
    </row>
    <row r="331" spans="1:5" x14ac:dyDescent="0.3">
      <c r="A331" s="19"/>
      <c r="B331" s="20" t="s">
        <v>15</v>
      </c>
      <c r="C331" s="21">
        <v>7.5700000000000003E-2</v>
      </c>
      <c r="D331" s="21">
        <v>9.6199999999999994E-2</v>
      </c>
      <c r="E331" s="22"/>
    </row>
    <row r="332" spans="1:5" x14ac:dyDescent="0.3">
      <c r="A332" s="8" t="s">
        <v>22</v>
      </c>
      <c r="B332" s="16" t="s">
        <v>11</v>
      </c>
      <c r="C332" s="26" t="s">
        <v>1033</v>
      </c>
      <c r="D332" s="26" t="s">
        <v>1034</v>
      </c>
      <c r="E332" s="26" t="s">
        <v>14</v>
      </c>
    </row>
    <row r="333" spans="1:5" x14ac:dyDescent="0.3">
      <c r="A333" s="19"/>
      <c r="B333" s="20" t="s">
        <v>15</v>
      </c>
      <c r="C333" s="21">
        <v>0.40720000000000001</v>
      </c>
      <c r="D333" s="21">
        <v>0.12970000000000001</v>
      </c>
      <c r="E333" s="22"/>
    </row>
    <row r="334" spans="1:5" ht="36" customHeight="1" x14ac:dyDescent="0.3">
      <c r="A334" s="87" t="s">
        <v>25</v>
      </c>
      <c r="B334" s="87"/>
      <c r="C334" s="87"/>
      <c r="D334" s="87"/>
      <c r="E334" s="87"/>
    </row>
    <row r="335" spans="1:5" x14ac:dyDescent="0.3">
      <c r="A335" s="5" t="s">
        <v>26</v>
      </c>
    </row>
    <row r="336" spans="1:5" x14ac:dyDescent="0.3">
      <c r="A336" s="5" t="s">
        <v>1037</v>
      </c>
    </row>
    <row r="337" spans="1:5" x14ac:dyDescent="0.3">
      <c r="A337" s="5" t="s">
        <v>114</v>
      </c>
    </row>
    <row r="338" spans="1:5" x14ac:dyDescent="0.3">
      <c r="A338" s="5" t="s">
        <v>891</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44011</v>
      </c>
      <c r="C343" s="57">
        <v>45838</v>
      </c>
      <c r="D343" s="58">
        <v>0.15210000000000001</v>
      </c>
      <c r="E343" s="59">
        <v>4</v>
      </c>
    </row>
    <row r="344" spans="1:5" x14ac:dyDescent="0.3">
      <c r="A344" s="31" t="s">
        <v>37</v>
      </c>
      <c r="B344" s="57">
        <v>43980</v>
      </c>
      <c r="C344" s="57">
        <v>45807</v>
      </c>
      <c r="D344" s="58">
        <v>0.15459999999999999</v>
      </c>
      <c r="E344" s="59">
        <v>4</v>
      </c>
    </row>
    <row r="345" spans="1:5" x14ac:dyDescent="0.3">
      <c r="A345" s="39" t="s">
        <v>38</v>
      </c>
      <c r="B345" s="57">
        <v>43951</v>
      </c>
      <c r="C345" s="57">
        <v>45777</v>
      </c>
      <c r="D345" s="58">
        <v>0.15413849642631602</v>
      </c>
      <c r="E345" s="59">
        <v>4</v>
      </c>
    </row>
    <row r="346" spans="1:5" x14ac:dyDescent="0.3">
      <c r="A346" s="39" t="s">
        <v>39</v>
      </c>
      <c r="B346" s="57">
        <v>43921</v>
      </c>
      <c r="C346" s="57">
        <v>45747</v>
      </c>
      <c r="D346" s="58">
        <v>0.15218619649308682</v>
      </c>
      <c r="E346" s="59">
        <v>4</v>
      </c>
    </row>
    <row r="347" spans="1:5" x14ac:dyDescent="0.3">
      <c r="A347" s="39" t="s">
        <v>40</v>
      </c>
      <c r="B347" s="57">
        <v>43910</v>
      </c>
      <c r="C347" s="57">
        <v>45716</v>
      </c>
      <c r="D347" s="58">
        <v>0.1571423044981578</v>
      </c>
      <c r="E347" s="59">
        <v>4</v>
      </c>
    </row>
    <row r="349" spans="1:5" x14ac:dyDescent="0.3">
      <c r="A349" s="92" t="s">
        <v>162</v>
      </c>
      <c r="B349" s="93"/>
      <c r="C349" s="93"/>
      <c r="D349" s="93"/>
      <c r="E349" s="93"/>
    </row>
    <row r="350" spans="1:5" ht="14.4" customHeight="1"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998</v>
      </c>
      <c r="C353" s="10"/>
      <c r="D353" s="11"/>
      <c r="E353" s="11"/>
    </row>
    <row r="354" spans="1:5" x14ac:dyDescent="0.3">
      <c r="A354" s="12"/>
      <c r="B354" s="13" t="s">
        <v>9</v>
      </c>
      <c r="C354" s="14"/>
      <c r="D354" s="15"/>
      <c r="E354" s="15"/>
    </row>
    <row r="355" spans="1:5" x14ac:dyDescent="0.3">
      <c r="A355" s="8" t="s">
        <v>10</v>
      </c>
      <c r="B355" s="16" t="s">
        <v>11</v>
      </c>
      <c r="C355" s="17" t="s">
        <v>626</v>
      </c>
      <c r="D355" s="18" t="s">
        <v>928</v>
      </c>
      <c r="E355" s="17" t="s">
        <v>14</v>
      </c>
    </row>
    <row r="356" spans="1:5" x14ac:dyDescent="0.3">
      <c r="A356" s="19"/>
      <c r="B356" s="20" t="s">
        <v>15</v>
      </c>
      <c r="C356" s="21">
        <v>-0.19089999999999999</v>
      </c>
      <c r="D356" s="21">
        <v>-6.4600000000000005E-2</v>
      </c>
      <c r="E356" s="22"/>
    </row>
    <row r="357" spans="1:5" x14ac:dyDescent="0.3">
      <c r="A357" s="8" t="s">
        <v>16</v>
      </c>
      <c r="B357" s="16" t="s">
        <v>11</v>
      </c>
      <c r="C357" s="17" t="s">
        <v>1016</v>
      </c>
      <c r="D357" s="17" t="s">
        <v>1011</v>
      </c>
      <c r="E357" s="17" t="s">
        <v>14</v>
      </c>
    </row>
    <row r="358" spans="1:5" x14ac:dyDescent="0.3">
      <c r="A358" s="19"/>
      <c r="B358" s="20" t="s">
        <v>15</v>
      </c>
      <c r="C358" s="21">
        <v>-0.1115</v>
      </c>
      <c r="D358" s="21">
        <v>-3.6900000000000002E-2</v>
      </c>
      <c r="E358" s="22"/>
    </row>
    <row r="359" spans="1:5" x14ac:dyDescent="0.3">
      <c r="A359" s="8" t="s">
        <v>19</v>
      </c>
      <c r="B359" s="16" t="s">
        <v>11</v>
      </c>
      <c r="C359" s="17" t="s">
        <v>135</v>
      </c>
      <c r="D359" s="17" t="s">
        <v>870</v>
      </c>
      <c r="E359" s="17" t="s">
        <v>14</v>
      </c>
    </row>
    <row r="360" spans="1:5" x14ac:dyDescent="0.3">
      <c r="A360" s="19"/>
      <c r="B360" s="20" t="s">
        <v>15</v>
      </c>
      <c r="C360" s="21">
        <v>1.35E-2</v>
      </c>
      <c r="D360" s="21">
        <v>1.46E-2</v>
      </c>
      <c r="E360" s="22"/>
    </row>
    <row r="361" spans="1:5" x14ac:dyDescent="0.3">
      <c r="A361" s="8" t="s">
        <v>22</v>
      </c>
      <c r="B361" s="16" t="s">
        <v>11</v>
      </c>
      <c r="C361" s="17" t="s">
        <v>1012</v>
      </c>
      <c r="D361" s="17" t="s">
        <v>102</v>
      </c>
      <c r="E361" s="17" t="s">
        <v>14</v>
      </c>
    </row>
    <row r="362" spans="1:5" x14ac:dyDescent="0.3">
      <c r="A362" s="19"/>
      <c r="B362" s="20" t="s">
        <v>15</v>
      </c>
      <c r="C362" s="21">
        <v>0.22839999999999999</v>
      </c>
      <c r="D362" s="21">
        <v>5.11E-2</v>
      </c>
      <c r="E362" s="22"/>
    </row>
    <row r="363" spans="1:5" ht="33" customHeight="1" x14ac:dyDescent="0.3">
      <c r="A363" s="87" t="s">
        <v>25</v>
      </c>
      <c r="B363" s="87"/>
      <c r="C363" s="87"/>
      <c r="D363" s="87"/>
      <c r="E363" s="87"/>
    </row>
    <row r="364" spans="1:5" x14ac:dyDescent="0.3">
      <c r="A364" s="5" t="s">
        <v>26</v>
      </c>
    </row>
    <row r="365" spans="1:5" x14ac:dyDescent="0.3">
      <c r="A365" s="5" t="s">
        <v>1013</v>
      </c>
    </row>
    <row r="366" spans="1:5" x14ac:dyDescent="0.3">
      <c r="A366" s="5" t="s">
        <v>1014</v>
      </c>
    </row>
    <row r="367" spans="1:5" x14ac:dyDescent="0.3">
      <c r="A367" s="5" t="s">
        <v>1015</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44008</v>
      </c>
      <c r="C372" s="57">
        <v>45835</v>
      </c>
      <c r="D372" s="58">
        <v>3.49E-2</v>
      </c>
      <c r="E372" s="59">
        <v>2</v>
      </c>
    </row>
    <row r="373" spans="1:5" x14ac:dyDescent="0.3">
      <c r="A373" s="31" t="s">
        <v>37</v>
      </c>
      <c r="B373" s="57">
        <v>43980</v>
      </c>
      <c r="C373" s="57">
        <v>45807</v>
      </c>
      <c r="D373" s="58">
        <v>3.7400000000000003E-2</v>
      </c>
      <c r="E373" s="59">
        <v>2</v>
      </c>
    </row>
    <row r="374" spans="1:5" x14ac:dyDescent="0.3">
      <c r="A374" s="23" t="s">
        <v>38</v>
      </c>
      <c r="B374" s="57">
        <v>43945</v>
      </c>
      <c r="C374" s="57">
        <v>45772</v>
      </c>
      <c r="D374" s="58">
        <v>3.9851626794476194E-2</v>
      </c>
      <c r="E374" s="59">
        <v>2</v>
      </c>
    </row>
    <row r="375" spans="1:5" x14ac:dyDescent="0.3">
      <c r="A375" s="23" t="s">
        <v>39</v>
      </c>
      <c r="B375" s="57">
        <v>43917</v>
      </c>
      <c r="C375" s="57">
        <v>45744</v>
      </c>
      <c r="D375" s="58">
        <v>4.3436759043749593E-2</v>
      </c>
      <c r="E375" s="59">
        <v>2</v>
      </c>
    </row>
    <row r="376" spans="1:5" x14ac:dyDescent="0.3">
      <c r="A376" s="23" t="s">
        <v>40</v>
      </c>
      <c r="B376" s="57">
        <v>43889</v>
      </c>
      <c r="C376" s="57">
        <v>45716</v>
      </c>
      <c r="D376" s="58">
        <v>7.9288582627827217E-2</v>
      </c>
      <c r="E376" s="59">
        <v>3</v>
      </c>
    </row>
    <row r="378" spans="1:5" x14ac:dyDescent="0.3">
      <c r="A378" s="92" t="s">
        <v>171</v>
      </c>
      <c r="B378" s="93"/>
      <c r="C378" s="93"/>
      <c r="D378" s="93"/>
      <c r="E378" s="93"/>
    </row>
    <row r="379" spans="1:5" ht="14.4" customHeight="1" x14ac:dyDescent="0.3">
      <c r="A379" s="1" t="s">
        <v>958</v>
      </c>
      <c r="B379" s="2"/>
      <c r="C379" s="94" t="s">
        <v>3</v>
      </c>
      <c r="D379" s="94" t="s">
        <v>959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5700</v>
      </c>
      <c r="D384" s="54">
        <v>5720</v>
      </c>
      <c r="E384" s="55" t="s">
        <v>14</v>
      </c>
    </row>
    <row r="385" spans="1:5" x14ac:dyDescent="0.3">
      <c r="A385" s="19"/>
      <c r="B385" s="20" t="s">
        <v>15</v>
      </c>
      <c r="C385" s="56">
        <v>-0.430104330938196</v>
      </c>
      <c r="D385" s="56">
        <v>-0.169821085002135</v>
      </c>
      <c r="E385" s="22"/>
    </row>
    <row r="386" spans="1:5" x14ac:dyDescent="0.3">
      <c r="A386" s="8" t="s">
        <v>16</v>
      </c>
      <c r="B386" s="16" t="s">
        <v>11</v>
      </c>
      <c r="C386" s="53">
        <v>7950</v>
      </c>
      <c r="D386" s="53">
        <v>7680</v>
      </c>
      <c r="E386" s="55" t="s">
        <v>14</v>
      </c>
    </row>
    <row r="387" spans="1:5" x14ac:dyDescent="0.3">
      <c r="A387" s="19"/>
      <c r="B387" s="20" t="s">
        <v>15</v>
      </c>
      <c r="C387" s="56">
        <v>-0.20535920755762599</v>
      </c>
      <c r="D387" s="56">
        <v>-8.4355237352249104E-2</v>
      </c>
      <c r="E387" s="22"/>
    </row>
    <row r="388" spans="1:5" x14ac:dyDescent="0.3">
      <c r="A388" s="8" t="s">
        <v>19</v>
      </c>
      <c r="B388" s="16" t="s">
        <v>11</v>
      </c>
      <c r="C388" s="53">
        <v>10000</v>
      </c>
      <c r="D388" s="53">
        <v>10680</v>
      </c>
      <c r="E388" s="55" t="s">
        <v>14</v>
      </c>
    </row>
    <row r="389" spans="1:5" x14ac:dyDescent="0.3">
      <c r="A389" s="19"/>
      <c r="B389" s="20" t="s">
        <v>15</v>
      </c>
      <c r="C389" s="56">
        <v>-3.1937992030328698E-4</v>
      </c>
      <c r="D389" s="56">
        <v>2.2137060159430798E-2</v>
      </c>
      <c r="E389" s="22"/>
    </row>
    <row r="390" spans="1:5" x14ac:dyDescent="0.3">
      <c r="A390" s="8" t="s">
        <v>22</v>
      </c>
      <c r="B390" s="16" t="s">
        <v>11</v>
      </c>
      <c r="C390" s="53">
        <v>13530</v>
      </c>
      <c r="D390" s="53">
        <v>13650</v>
      </c>
      <c r="E390" s="55" t="s">
        <v>14</v>
      </c>
    </row>
    <row r="391" spans="1:5" x14ac:dyDescent="0.3">
      <c r="A391" s="19"/>
      <c r="B391" s="20" t="s">
        <v>15</v>
      </c>
      <c r="C391" s="56">
        <v>0.353438099047924</v>
      </c>
      <c r="D391" s="56">
        <v>0.109160269135507</v>
      </c>
      <c r="E391" s="22"/>
    </row>
    <row r="392" spans="1:5" ht="34.200000000000003" customHeight="1" x14ac:dyDescent="0.3">
      <c r="A392" s="87" t="s">
        <v>25</v>
      </c>
      <c r="B392" s="87"/>
      <c r="C392" s="87"/>
      <c r="D392" s="87"/>
      <c r="E392" s="87"/>
    </row>
    <row r="393" spans="1:5" x14ac:dyDescent="0.3">
      <c r="A393" s="5" t="s">
        <v>26</v>
      </c>
    </row>
    <row r="394" spans="1:5" x14ac:dyDescent="0.3">
      <c r="A394" s="5" t="s">
        <v>964</v>
      </c>
    </row>
    <row r="395" spans="1:5" x14ac:dyDescent="0.3">
      <c r="A395" s="5" t="s">
        <v>973</v>
      </c>
    </row>
    <row r="396" spans="1:5" x14ac:dyDescent="0.3">
      <c r="A396" s="5" t="s">
        <v>966</v>
      </c>
    </row>
    <row r="397" spans="1:5" x14ac:dyDescent="0.3">
      <c r="A397" s="5" t="s">
        <v>30</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44005</v>
      </c>
      <c r="C401" s="57">
        <v>45832</v>
      </c>
      <c r="D401" s="58">
        <v>0.10120290826444642</v>
      </c>
      <c r="E401" s="59">
        <v>3</v>
      </c>
    </row>
    <row r="402" spans="1:5" x14ac:dyDescent="0.3">
      <c r="A402" s="31" t="s">
        <v>37</v>
      </c>
      <c r="B402" s="57">
        <v>43977</v>
      </c>
      <c r="C402" s="57">
        <v>45804</v>
      </c>
      <c r="D402" s="58">
        <v>0.1054900983390468</v>
      </c>
      <c r="E402" s="59">
        <v>3</v>
      </c>
    </row>
    <row r="403" spans="1:5" x14ac:dyDescent="0.3">
      <c r="A403" s="60" t="s">
        <v>38</v>
      </c>
      <c r="B403" s="57">
        <v>43949</v>
      </c>
      <c r="C403" s="57">
        <v>45776</v>
      </c>
      <c r="D403" s="58">
        <v>0.10576188693615467</v>
      </c>
      <c r="E403" s="59">
        <v>3</v>
      </c>
    </row>
    <row r="404" spans="1:5" x14ac:dyDescent="0.3">
      <c r="A404" s="60" t="s">
        <v>39</v>
      </c>
      <c r="B404" s="57">
        <v>43914</v>
      </c>
      <c r="C404" s="57">
        <v>45741</v>
      </c>
      <c r="D404" s="58">
        <v>0.10636113454697305</v>
      </c>
      <c r="E404" s="59">
        <v>3</v>
      </c>
    </row>
    <row r="405" spans="1:5" x14ac:dyDescent="0.3">
      <c r="A405" s="60" t="s">
        <v>40</v>
      </c>
      <c r="B405" s="57">
        <v>43886</v>
      </c>
      <c r="C405" s="57">
        <v>45713</v>
      </c>
      <c r="D405" s="58">
        <v>0.14693328590949992</v>
      </c>
      <c r="E405" s="59">
        <v>4</v>
      </c>
    </row>
    <row r="407" spans="1:5" x14ac:dyDescent="0.3">
      <c r="A407" s="92" t="s">
        <v>835</v>
      </c>
      <c r="B407" s="93"/>
      <c r="C407" s="93"/>
      <c r="D407" s="93"/>
      <c r="E407" s="93"/>
    </row>
    <row r="408" spans="1:5" ht="14.4" customHeight="1"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998</v>
      </c>
      <c r="C411" s="10"/>
      <c r="D411" s="11"/>
      <c r="E411" s="11"/>
    </row>
    <row r="412" spans="1:5" x14ac:dyDescent="0.3">
      <c r="A412" s="12"/>
      <c r="B412" s="13" t="s">
        <v>9</v>
      </c>
      <c r="C412" s="14"/>
      <c r="D412" s="15"/>
      <c r="E412" s="15"/>
    </row>
    <row r="413" spans="1:5" x14ac:dyDescent="0.3">
      <c r="A413" s="8" t="s">
        <v>10</v>
      </c>
      <c r="B413" s="16" t="s">
        <v>11</v>
      </c>
      <c r="C413" s="26" t="s">
        <v>1006</v>
      </c>
      <c r="D413" s="27" t="s">
        <v>621</v>
      </c>
      <c r="E413" s="26" t="s">
        <v>14</v>
      </c>
    </row>
    <row r="414" spans="1:5" x14ac:dyDescent="0.3">
      <c r="A414" s="19"/>
      <c r="B414" s="20" t="s">
        <v>15</v>
      </c>
      <c r="C414" s="21">
        <v>-0.3357</v>
      </c>
      <c r="D414" s="21">
        <v>-0.1201</v>
      </c>
      <c r="E414" s="22"/>
    </row>
    <row r="415" spans="1:5" x14ac:dyDescent="0.3">
      <c r="A415" s="8" t="s">
        <v>16</v>
      </c>
      <c r="B415" s="16" t="s">
        <v>11</v>
      </c>
      <c r="C415" s="26" t="s">
        <v>1000</v>
      </c>
      <c r="D415" s="26" t="s">
        <v>1001</v>
      </c>
      <c r="E415" s="26" t="s">
        <v>14</v>
      </c>
    </row>
    <row r="416" spans="1:5" x14ac:dyDescent="0.3">
      <c r="A416" s="19"/>
      <c r="B416" s="20" t="s">
        <v>15</v>
      </c>
      <c r="C416" s="21">
        <v>-0.1668</v>
      </c>
      <c r="D416" s="21">
        <v>-6.6199999999999995E-2</v>
      </c>
      <c r="E416" s="22"/>
    </row>
    <row r="417" spans="1:5" x14ac:dyDescent="0.3">
      <c r="A417" s="8" t="s">
        <v>19</v>
      </c>
      <c r="B417" s="16" t="s">
        <v>11</v>
      </c>
      <c r="C417" s="26" t="s">
        <v>264</v>
      </c>
      <c r="D417" s="26" t="s">
        <v>1002</v>
      </c>
      <c r="E417" s="26" t="s">
        <v>14</v>
      </c>
    </row>
    <row r="418" spans="1:5" x14ac:dyDescent="0.3">
      <c r="A418" s="19"/>
      <c r="B418" s="20" t="s">
        <v>15</v>
      </c>
      <c r="C418" s="21">
        <v>2.06E-2</v>
      </c>
      <c r="D418" s="21">
        <v>1.6199999999999999E-2</v>
      </c>
      <c r="E418" s="22"/>
    </row>
    <row r="419" spans="1:5" x14ac:dyDescent="0.3">
      <c r="A419" s="8" t="s">
        <v>22</v>
      </c>
      <c r="B419" s="16" t="s">
        <v>11</v>
      </c>
      <c r="C419" s="26" t="s">
        <v>1003</v>
      </c>
      <c r="D419" s="26" t="s">
        <v>1004</v>
      </c>
      <c r="E419" s="26" t="s">
        <v>14</v>
      </c>
    </row>
    <row r="420" spans="1:5" x14ac:dyDescent="0.3">
      <c r="A420" s="19"/>
      <c r="B420" s="20" t="s">
        <v>15</v>
      </c>
      <c r="C420" s="21">
        <v>0.2606</v>
      </c>
      <c r="D420" s="21">
        <v>8.3900000000000002E-2</v>
      </c>
      <c r="E420" s="22"/>
    </row>
    <row r="421" spans="1:5" ht="34.799999999999997" customHeight="1" x14ac:dyDescent="0.3">
      <c r="A421" s="87" t="s">
        <v>25</v>
      </c>
      <c r="B421" s="87"/>
      <c r="C421" s="87"/>
      <c r="D421" s="87"/>
      <c r="E421" s="87"/>
    </row>
    <row r="422" spans="1:5" x14ac:dyDescent="0.3">
      <c r="A422" s="5" t="s">
        <v>26</v>
      </c>
    </row>
    <row r="423" spans="1:5" x14ac:dyDescent="0.3">
      <c r="A423" s="5" t="s">
        <v>1005</v>
      </c>
    </row>
    <row r="424" spans="1:5" x14ac:dyDescent="0.3">
      <c r="A424" s="5" t="s">
        <v>262</v>
      </c>
    </row>
    <row r="425" spans="1:5" x14ac:dyDescent="0.3">
      <c r="A425" s="5" t="s">
        <v>29</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44008</v>
      </c>
      <c r="C430" s="57">
        <v>45835</v>
      </c>
      <c r="D430" s="58">
        <v>6.2799999999999995E-2</v>
      </c>
      <c r="E430" s="59">
        <v>3</v>
      </c>
    </row>
    <row r="431" spans="1:5" x14ac:dyDescent="0.3">
      <c r="A431" s="31" t="s">
        <v>37</v>
      </c>
      <c r="B431" s="57">
        <v>43977</v>
      </c>
      <c r="C431" s="57">
        <v>45804</v>
      </c>
      <c r="D431" s="58">
        <v>6.7000000000000004E-2</v>
      </c>
      <c r="E431" s="59">
        <v>3</v>
      </c>
    </row>
    <row r="432" spans="1:5" x14ac:dyDescent="0.3">
      <c r="A432" s="39" t="s">
        <v>38</v>
      </c>
      <c r="B432" s="57">
        <v>43942</v>
      </c>
      <c r="C432" s="57">
        <v>45772</v>
      </c>
      <c r="D432" s="58">
        <v>6.7770169650012951E-2</v>
      </c>
      <c r="E432" s="59">
        <v>3</v>
      </c>
    </row>
    <row r="433" spans="1:5" x14ac:dyDescent="0.3">
      <c r="A433" s="39" t="s">
        <v>39</v>
      </c>
      <c r="B433" s="57">
        <v>43914</v>
      </c>
      <c r="C433" s="57">
        <v>45744</v>
      </c>
      <c r="D433" s="58">
        <v>6.9027545015088232E-2</v>
      </c>
      <c r="E433" s="59">
        <v>3</v>
      </c>
    </row>
    <row r="434" spans="1:5" x14ac:dyDescent="0.3">
      <c r="A434" s="39" t="s">
        <v>40</v>
      </c>
      <c r="B434" s="57">
        <v>43886</v>
      </c>
      <c r="C434" s="57">
        <v>45716</v>
      </c>
      <c r="D434" s="58">
        <v>0.10964226169824166</v>
      </c>
      <c r="E434" s="59">
        <v>3</v>
      </c>
    </row>
    <row r="436" spans="1:5" x14ac:dyDescent="0.3">
      <c r="A436" s="92" t="s">
        <v>180</v>
      </c>
      <c r="B436" s="93"/>
      <c r="C436" s="93"/>
      <c r="D436" s="93"/>
      <c r="E436" s="93"/>
    </row>
    <row r="437" spans="1:5" ht="14.4" customHeight="1"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5890</v>
      </c>
      <c r="D442" s="54">
        <v>5880</v>
      </c>
      <c r="E442" s="55" t="s">
        <v>14</v>
      </c>
    </row>
    <row r="443" spans="1:5" x14ac:dyDescent="0.3">
      <c r="A443" s="19"/>
      <c r="B443" s="20" t="s">
        <v>15</v>
      </c>
      <c r="C443" s="56">
        <v>-0.411026851282701</v>
      </c>
      <c r="D443" s="56">
        <v>-0.16203890570881699</v>
      </c>
      <c r="E443" s="22"/>
    </row>
    <row r="444" spans="1:5" x14ac:dyDescent="0.3">
      <c r="A444" s="8" t="s">
        <v>16</v>
      </c>
      <c r="B444" s="16" t="s">
        <v>11</v>
      </c>
      <c r="C444" s="53">
        <v>8010</v>
      </c>
      <c r="D444" s="53">
        <v>7890</v>
      </c>
      <c r="E444" s="55" t="s">
        <v>14</v>
      </c>
    </row>
    <row r="445" spans="1:5" x14ac:dyDescent="0.3">
      <c r="A445" s="19"/>
      <c r="B445" s="20" t="s">
        <v>15</v>
      </c>
      <c r="C445" s="56">
        <v>-0.19944705882352901</v>
      </c>
      <c r="D445" s="56">
        <v>-7.5876050560543806E-2</v>
      </c>
      <c r="E445" s="22"/>
    </row>
    <row r="446" spans="1:5" x14ac:dyDescent="0.3">
      <c r="A446" s="8" t="s">
        <v>19</v>
      </c>
      <c r="B446" s="16" t="s">
        <v>11</v>
      </c>
      <c r="C446" s="53">
        <v>10050</v>
      </c>
      <c r="D446" s="53">
        <v>10770</v>
      </c>
      <c r="E446" s="55" t="s">
        <v>14</v>
      </c>
    </row>
    <row r="447" spans="1:5" x14ac:dyDescent="0.3">
      <c r="A447" s="19"/>
      <c r="B447" s="20" t="s">
        <v>15</v>
      </c>
      <c r="C447" s="56">
        <v>5.4220408822815997E-3</v>
      </c>
      <c r="D447" s="56">
        <v>2.51926520677563E-2</v>
      </c>
      <c r="E447" s="22"/>
    </row>
    <row r="448" spans="1:5" x14ac:dyDescent="0.3">
      <c r="A448" s="8" t="s">
        <v>22</v>
      </c>
      <c r="B448" s="16" t="s">
        <v>11</v>
      </c>
      <c r="C448" s="53">
        <v>13340</v>
      </c>
      <c r="D448" s="53">
        <v>13650</v>
      </c>
      <c r="E448" s="55" t="s">
        <v>14</v>
      </c>
    </row>
    <row r="449" spans="1:5" x14ac:dyDescent="0.3">
      <c r="A449" s="19"/>
      <c r="B449" s="20" t="s">
        <v>15</v>
      </c>
      <c r="C449" s="56">
        <v>0.33445993723849399</v>
      </c>
      <c r="D449" s="56">
        <v>0.109232705561901</v>
      </c>
      <c r="E449" s="22"/>
    </row>
    <row r="450" spans="1:5" ht="34.200000000000003" customHeight="1" x14ac:dyDescent="0.3">
      <c r="A450" s="87" t="s">
        <v>25</v>
      </c>
      <c r="B450" s="87"/>
      <c r="C450" s="87"/>
      <c r="D450" s="87"/>
      <c r="E450" s="87"/>
    </row>
    <row r="451" spans="1:5" x14ac:dyDescent="0.3">
      <c r="A451" s="5" t="s">
        <v>26</v>
      </c>
    </row>
    <row r="452" spans="1:5" x14ac:dyDescent="0.3">
      <c r="A452" s="5" t="s">
        <v>964</v>
      </c>
    </row>
    <row r="453" spans="1:5" x14ac:dyDescent="0.3">
      <c r="A453" s="5" t="s">
        <v>992</v>
      </c>
    </row>
    <row r="454" spans="1:5" x14ac:dyDescent="0.3">
      <c r="A454" s="5" t="s">
        <v>966</v>
      </c>
    </row>
    <row r="455" spans="1:5" x14ac:dyDescent="0.3">
      <c r="A455" s="5" t="s">
        <v>30</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44005</v>
      </c>
      <c r="C459" s="57">
        <v>45832</v>
      </c>
      <c r="D459" s="58">
        <v>9.7430612102595196E-2</v>
      </c>
      <c r="E459" s="59">
        <v>3</v>
      </c>
    </row>
    <row r="460" spans="1:5" x14ac:dyDescent="0.3">
      <c r="A460" s="31" t="s">
        <v>37</v>
      </c>
      <c r="B460" s="57">
        <v>43977</v>
      </c>
      <c r="C460" s="57">
        <v>45804</v>
      </c>
      <c r="D460" s="58">
        <v>0.10129608560799815</v>
      </c>
      <c r="E460" s="59">
        <v>3</v>
      </c>
    </row>
    <row r="461" spans="1:5" x14ac:dyDescent="0.3">
      <c r="A461" s="60" t="s">
        <v>38</v>
      </c>
      <c r="B461" s="57">
        <v>43949</v>
      </c>
      <c r="C461" s="57">
        <v>45776</v>
      </c>
      <c r="D461" s="58">
        <v>0.10154602459487985</v>
      </c>
      <c r="E461" s="59">
        <v>3</v>
      </c>
    </row>
    <row r="462" spans="1:5" x14ac:dyDescent="0.3">
      <c r="A462" s="60" t="s">
        <v>39</v>
      </c>
      <c r="B462" s="57">
        <v>43914</v>
      </c>
      <c r="C462" s="57">
        <v>45741</v>
      </c>
      <c r="D462" s="58">
        <v>0.10209409372887007</v>
      </c>
      <c r="E462" s="59">
        <v>3</v>
      </c>
    </row>
    <row r="463" spans="1:5" x14ac:dyDescent="0.3">
      <c r="A463" s="60" t="s">
        <v>40</v>
      </c>
      <c r="B463" s="57">
        <v>43886</v>
      </c>
      <c r="C463" s="57">
        <v>45713</v>
      </c>
      <c r="D463" s="58">
        <v>0.13979472982141986</v>
      </c>
      <c r="E463" s="59">
        <v>4</v>
      </c>
    </row>
    <row r="465" spans="1:5" x14ac:dyDescent="0.3">
      <c r="A465" s="92" t="s">
        <v>189</v>
      </c>
      <c r="B465" s="93"/>
      <c r="C465" s="93"/>
      <c r="D465" s="93"/>
      <c r="E465" s="93"/>
    </row>
    <row r="466" spans="1:5" ht="14.4" customHeight="1" x14ac:dyDescent="0.3">
      <c r="A466" s="1" t="s">
        <v>128</v>
      </c>
      <c r="B466" s="2"/>
      <c r="C466" s="94" t="s">
        <v>3</v>
      </c>
      <c r="D466" s="94" t="s">
        <v>129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998</v>
      </c>
      <c r="C469" s="10"/>
      <c r="D469" s="11"/>
      <c r="E469" s="11"/>
    </row>
    <row r="470" spans="1:5" x14ac:dyDescent="0.3">
      <c r="A470" s="12"/>
      <c r="B470" s="13" t="s">
        <v>9</v>
      </c>
      <c r="C470" s="14"/>
      <c r="D470" s="15"/>
      <c r="E470" s="15"/>
    </row>
    <row r="471" spans="1:5" x14ac:dyDescent="0.3">
      <c r="A471" s="8" t="s">
        <v>10</v>
      </c>
      <c r="B471" s="16" t="s">
        <v>11</v>
      </c>
      <c r="C471" s="26" t="s">
        <v>937</v>
      </c>
      <c r="D471" s="27" t="s">
        <v>1007</v>
      </c>
      <c r="E471" s="26" t="s">
        <v>14</v>
      </c>
    </row>
    <row r="472" spans="1:5" x14ac:dyDescent="0.3">
      <c r="A472" s="19"/>
      <c r="B472" s="20" t="s">
        <v>15</v>
      </c>
      <c r="C472" s="21">
        <v>-0.26529999999999998</v>
      </c>
      <c r="D472" s="21">
        <v>-0.11609999999999999</v>
      </c>
      <c r="E472" s="22"/>
    </row>
    <row r="473" spans="1:5" x14ac:dyDescent="0.3">
      <c r="A473" s="8" t="s">
        <v>16</v>
      </c>
      <c r="B473" s="16" t="s">
        <v>11</v>
      </c>
      <c r="C473" s="26" t="s">
        <v>145</v>
      </c>
      <c r="D473" s="26" t="s">
        <v>183</v>
      </c>
      <c r="E473" s="26" t="s">
        <v>14</v>
      </c>
    </row>
    <row r="474" spans="1:5" x14ac:dyDescent="0.3">
      <c r="A474" s="19"/>
      <c r="B474" s="20" t="s">
        <v>15</v>
      </c>
      <c r="C474" s="21">
        <v>-0.18909999999999999</v>
      </c>
      <c r="D474" s="21">
        <v>-0.12340681636825479</v>
      </c>
      <c r="E474" s="22"/>
    </row>
    <row r="475" spans="1:5" x14ac:dyDescent="0.3">
      <c r="A475" s="8" t="s">
        <v>19</v>
      </c>
      <c r="B475" s="16" t="s">
        <v>11</v>
      </c>
      <c r="C475" s="26" t="s">
        <v>416</v>
      </c>
      <c r="D475" s="26" t="s">
        <v>437</v>
      </c>
      <c r="E475" s="26" t="s">
        <v>14</v>
      </c>
    </row>
    <row r="476" spans="1:5" x14ac:dyDescent="0.3">
      <c r="A476" s="19"/>
      <c r="B476" s="20" t="s">
        <v>15</v>
      </c>
      <c r="C476" s="21">
        <v>-6.6699999999999995E-2</v>
      </c>
      <c r="D476" s="21">
        <v>-1.2750586257829655E-2</v>
      </c>
      <c r="E476" s="22"/>
    </row>
    <row r="477" spans="1:5" x14ac:dyDescent="0.3">
      <c r="A477" s="8" t="s">
        <v>22</v>
      </c>
      <c r="B477" s="16" t="s">
        <v>11</v>
      </c>
      <c r="C477" s="26" t="s">
        <v>186</v>
      </c>
      <c r="D477" s="26" t="s">
        <v>187</v>
      </c>
      <c r="E477" s="26" t="s">
        <v>14</v>
      </c>
    </row>
    <row r="478" spans="1:5" x14ac:dyDescent="0.3">
      <c r="A478" s="19"/>
      <c r="B478" s="20" t="s">
        <v>15</v>
      </c>
      <c r="C478" s="21">
        <v>0.13534558449906609</v>
      </c>
      <c r="D478" s="21">
        <v>7.8925779700995236E-2</v>
      </c>
      <c r="E478" s="22"/>
    </row>
    <row r="479" spans="1:5" ht="34.200000000000003" customHeight="1" x14ac:dyDescent="0.3">
      <c r="A479" s="87" t="s">
        <v>25</v>
      </c>
      <c r="B479" s="87"/>
      <c r="C479" s="87"/>
      <c r="D479" s="87"/>
      <c r="E479" s="87"/>
    </row>
    <row r="480" spans="1:5" x14ac:dyDescent="0.3">
      <c r="A480" s="5" t="s">
        <v>26</v>
      </c>
    </row>
    <row r="481" spans="1:5" x14ac:dyDescent="0.3">
      <c r="A481" s="5" t="s">
        <v>138</v>
      </c>
    </row>
    <row r="482" spans="1:5" x14ac:dyDescent="0.3">
      <c r="A482" s="5" t="s">
        <v>777</v>
      </c>
    </row>
    <row r="483" spans="1:5" x14ac:dyDescent="0.3">
      <c r="A483" s="5" t="s">
        <v>140</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43998</v>
      </c>
      <c r="C488" s="57">
        <v>45832</v>
      </c>
      <c r="D488" s="58">
        <v>4.3200000000000002E-2</v>
      </c>
      <c r="E488" s="59">
        <v>2</v>
      </c>
    </row>
    <row r="489" spans="1:5" x14ac:dyDescent="0.3">
      <c r="A489" s="31" t="s">
        <v>37</v>
      </c>
      <c r="B489" s="57">
        <v>43970</v>
      </c>
      <c r="C489" s="57">
        <v>45804</v>
      </c>
      <c r="D489" s="58">
        <v>4.5999999999999999E-2</v>
      </c>
      <c r="E489" s="59">
        <v>2</v>
      </c>
    </row>
    <row r="490" spans="1:5" x14ac:dyDescent="0.3">
      <c r="A490" s="39" t="s">
        <v>38</v>
      </c>
      <c r="B490" s="57">
        <v>43956</v>
      </c>
      <c r="C490" s="57">
        <v>45776</v>
      </c>
      <c r="D490" s="58">
        <v>4.5750915306692994E-2</v>
      </c>
      <c r="E490" s="59">
        <v>2</v>
      </c>
    </row>
    <row r="491" spans="1:5" x14ac:dyDescent="0.3">
      <c r="A491" s="39" t="s">
        <v>39</v>
      </c>
      <c r="B491" s="57">
        <v>43914</v>
      </c>
      <c r="C491" s="57">
        <v>45734</v>
      </c>
      <c r="D491" s="58">
        <v>4.7423028135128352E-2</v>
      </c>
      <c r="E491" s="59">
        <v>2</v>
      </c>
    </row>
    <row r="492" spans="1:5" x14ac:dyDescent="0.3">
      <c r="A492" s="39" t="s">
        <v>40</v>
      </c>
      <c r="B492" s="57">
        <v>43872</v>
      </c>
      <c r="C492" s="57">
        <v>45706</v>
      </c>
      <c r="D492" s="58">
        <v>7.8127119992930219E-2</v>
      </c>
      <c r="E492" s="59">
        <v>3</v>
      </c>
    </row>
    <row r="494" spans="1:5" x14ac:dyDescent="0.3">
      <c r="A494" s="92" t="s">
        <v>200</v>
      </c>
      <c r="B494" s="93"/>
      <c r="C494" s="93"/>
      <c r="D494" s="93"/>
      <c r="E494" s="93"/>
    </row>
    <row r="495" spans="1:5" ht="14.4" customHeight="1" x14ac:dyDescent="0.3">
      <c r="A495" s="1" t="s">
        <v>968</v>
      </c>
      <c r="B495" s="2"/>
      <c r="C495" s="94" t="s">
        <v>3</v>
      </c>
      <c r="D495" s="94" t="s">
        <v>969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7420</v>
      </c>
      <c r="D500" s="54">
        <v>6910</v>
      </c>
      <c r="E500" s="55" t="s">
        <v>14</v>
      </c>
    </row>
    <row r="501" spans="1:5" x14ac:dyDescent="0.3">
      <c r="A501" s="19"/>
      <c r="B501" s="20" t="s">
        <v>15</v>
      </c>
      <c r="C501" s="56">
        <v>-0.258143427776025</v>
      </c>
      <c r="D501" s="56">
        <v>-7.1163402333831602E-2</v>
      </c>
      <c r="E501" s="22"/>
    </row>
    <row r="502" spans="1:5" x14ac:dyDescent="0.3">
      <c r="A502" s="8" t="s">
        <v>16</v>
      </c>
      <c r="B502" s="16" t="s">
        <v>11</v>
      </c>
      <c r="C502" s="53">
        <v>7820</v>
      </c>
      <c r="D502" s="53">
        <v>7990</v>
      </c>
      <c r="E502" s="55" t="s">
        <v>14</v>
      </c>
    </row>
    <row r="503" spans="1:5" x14ac:dyDescent="0.3">
      <c r="A503" s="19"/>
      <c r="B503" s="20" t="s">
        <v>15</v>
      </c>
      <c r="C503" s="56">
        <v>-0.217669947449352</v>
      </c>
      <c r="D503" s="56">
        <v>-4.3769976722983599E-2</v>
      </c>
      <c r="E503" s="22"/>
    </row>
    <row r="504" spans="1:5" x14ac:dyDescent="0.3">
      <c r="A504" s="8" t="s">
        <v>19</v>
      </c>
      <c r="B504" s="16" t="s">
        <v>11</v>
      </c>
      <c r="C504" s="53">
        <v>9380</v>
      </c>
      <c r="D504" s="53">
        <v>9580</v>
      </c>
      <c r="E504" s="55" t="s">
        <v>14</v>
      </c>
    </row>
    <row r="505" spans="1:5" x14ac:dyDescent="0.3">
      <c r="A505" s="19"/>
      <c r="B505" s="20" t="s">
        <v>15</v>
      </c>
      <c r="C505" s="56">
        <v>-6.1626141402778098E-2</v>
      </c>
      <c r="D505" s="56">
        <v>-8.5957140806938205E-3</v>
      </c>
      <c r="E505" s="22"/>
    </row>
    <row r="506" spans="1:5" x14ac:dyDescent="0.3">
      <c r="A506" s="8" t="s">
        <v>22</v>
      </c>
      <c r="B506" s="16" t="s">
        <v>11</v>
      </c>
      <c r="C506" s="53">
        <v>11100</v>
      </c>
      <c r="D506" s="53">
        <v>11300</v>
      </c>
      <c r="E506" s="55" t="s">
        <v>14</v>
      </c>
    </row>
    <row r="507" spans="1:5" x14ac:dyDescent="0.3">
      <c r="A507" s="19"/>
      <c r="B507" s="20" t="s">
        <v>15</v>
      </c>
      <c r="C507" s="56">
        <v>0.109868596438391</v>
      </c>
      <c r="D507" s="56">
        <v>2.4665712499216001E-2</v>
      </c>
      <c r="E507" s="22"/>
    </row>
    <row r="508" spans="1:5" ht="34.799999999999997" customHeight="1" x14ac:dyDescent="0.3">
      <c r="A508" s="87" t="s">
        <v>25</v>
      </c>
      <c r="B508" s="87"/>
      <c r="C508" s="87"/>
      <c r="D508" s="87"/>
      <c r="E508" s="87"/>
    </row>
    <row r="509" spans="1:5" x14ac:dyDescent="0.3">
      <c r="A509" s="5" t="s">
        <v>26</v>
      </c>
    </row>
    <row r="510" spans="1:5" x14ac:dyDescent="0.3">
      <c r="A510" s="5" t="s">
        <v>983</v>
      </c>
    </row>
    <row r="511" spans="1:5" x14ac:dyDescent="0.3">
      <c r="A511" s="5" t="s">
        <v>993</v>
      </c>
    </row>
    <row r="512" spans="1:5" x14ac:dyDescent="0.3">
      <c r="A512" s="5" t="s">
        <v>972</v>
      </c>
    </row>
    <row r="513" spans="1:5" x14ac:dyDescent="0.3">
      <c r="A513" s="5" t="s">
        <v>30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43991</v>
      </c>
      <c r="C517" s="57">
        <v>45825</v>
      </c>
      <c r="D517" s="58">
        <v>4.3548965759749668E-2</v>
      </c>
      <c r="E517" s="59">
        <v>2</v>
      </c>
    </row>
    <row r="518" spans="1:5" x14ac:dyDescent="0.3">
      <c r="A518" s="31" t="s">
        <v>37</v>
      </c>
      <c r="B518" s="57">
        <v>43963</v>
      </c>
      <c r="C518" s="57">
        <v>45797</v>
      </c>
      <c r="D518" s="58">
        <v>4.9264022817894049E-2</v>
      </c>
      <c r="E518" s="59">
        <v>2</v>
      </c>
    </row>
    <row r="519" spans="1:5" x14ac:dyDescent="0.3">
      <c r="A519" s="60" t="s">
        <v>38</v>
      </c>
      <c r="B519" s="57">
        <v>43949</v>
      </c>
      <c r="C519" s="57">
        <v>45769</v>
      </c>
      <c r="D519" s="58">
        <v>5.2516761798964286E-2</v>
      </c>
      <c r="E519" s="59">
        <v>3</v>
      </c>
    </row>
    <row r="520" spans="1:5" x14ac:dyDescent="0.3">
      <c r="A520" s="60" t="s">
        <v>39</v>
      </c>
      <c r="B520" s="57">
        <v>43921</v>
      </c>
      <c r="C520" s="57">
        <v>45741</v>
      </c>
      <c r="D520" s="58">
        <v>5.4814809034920864E-2</v>
      </c>
      <c r="E520" s="59">
        <v>3</v>
      </c>
    </row>
    <row r="521" spans="1:5" x14ac:dyDescent="0.3">
      <c r="A521" s="60" t="s">
        <v>40</v>
      </c>
      <c r="B521" s="57">
        <v>43879</v>
      </c>
      <c r="C521" s="57">
        <v>45713</v>
      </c>
      <c r="D521" s="58">
        <v>0.10227587610244965</v>
      </c>
      <c r="E521" s="59">
        <v>3</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7320</v>
      </c>
      <c r="D529" s="54">
        <v>7770</v>
      </c>
      <c r="E529" s="55" t="s">
        <v>14</v>
      </c>
    </row>
    <row r="530" spans="1:5" x14ac:dyDescent="0.3">
      <c r="A530" s="19"/>
      <c r="B530" s="20" t="s">
        <v>15</v>
      </c>
      <c r="C530" s="56">
        <v>-0.267922478652386</v>
      </c>
      <c r="D530" s="56">
        <v>-0.11875544403450899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-2.2749949691441201E-2</v>
      </c>
      <c r="D534" s="56">
        <v>6.6445913694333E-3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87" t="s">
        <v>25</v>
      </c>
      <c r="B537" s="87"/>
      <c r="C537" s="87"/>
      <c r="D537" s="87"/>
      <c r="E537" s="87"/>
    </row>
    <row r="538" spans="1:5" x14ac:dyDescent="0.3">
      <c r="A538" s="5" t="s">
        <v>26</v>
      </c>
    </row>
    <row r="539" spans="1:5" x14ac:dyDescent="0.3">
      <c r="A539" s="5" t="s">
        <v>980</v>
      </c>
    </row>
    <row r="540" spans="1:5" x14ac:dyDescent="0.3">
      <c r="A540" s="5" t="s">
        <v>994</v>
      </c>
    </row>
    <row r="541" spans="1:5" x14ac:dyDescent="0.3">
      <c r="A541" s="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44005</v>
      </c>
      <c r="C546" s="57">
        <v>45832</v>
      </c>
      <c r="D546" s="58">
        <v>4.1519970720139875E-2</v>
      </c>
      <c r="E546" s="59">
        <v>2</v>
      </c>
    </row>
    <row r="547" spans="1:5" x14ac:dyDescent="0.3">
      <c r="A547" s="31" t="s">
        <v>37</v>
      </c>
      <c r="B547" s="57">
        <v>43977</v>
      </c>
      <c r="C547" s="57">
        <v>45804</v>
      </c>
      <c r="D547" s="58">
        <v>4.6827466742821455E-2</v>
      </c>
      <c r="E547" s="59">
        <v>2</v>
      </c>
    </row>
    <row r="548" spans="1:5" x14ac:dyDescent="0.3">
      <c r="A548" s="60" t="s">
        <v>38</v>
      </c>
      <c r="B548" s="57">
        <v>43949</v>
      </c>
      <c r="C548" s="57">
        <v>45776</v>
      </c>
      <c r="D548" s="58">
        <v>4.7635968890442422E-2</v>
      </c>
      <c r="E548" s="59">
        <v>2</v>
      </c>
    </row>
    <row r="549" spans="1:5" x14ac:dyDescent="0.3">
      <c r="A549" s="60" t="s">
        <v>39</v>
      </c>
      <c r="B549" s="57">
        <v>43914</v>
      </c>
      <c r="C549" s="57">
        <v>45741</v>
      </c>
      <c r="D549" s="58">
        <v>5.080463533149026E-2</v>
      </c>
      <c r="E549" s="59">
        <v>3</v>
      </c>
    </row>
    <row r="550" spans="1:5" x14ac:dyDescent="0.3">
      <c r="A550" s="60" t="s">
        <v>40</v>
      </c>
      <c r="B550" s="57">
        <v>43886</v>
      </c>
      <c r="C550" s="57">
        <v>45713</v>
      </c>
      <c r="D550" s="58">
        <v>9.7465619215058433E-2</v>
      </c>
      <c r="E550" s="59">
        <v>3</v>
      </c>
    </row>
    <row r="552" spans="1:5" x14ac:dyDescent="0.3">
      <c r="A552" s="92" t="s">
        <v>839</v>
      </c>
      <c r="B552" s="93"/>
      <c r="C552" s="93"/>
      <c r="D552" s="93"/>
      <c r="E552" s="93"/>
    </row>
    <row r="553" spans="1:5" ht="14.4" customHeight="1"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26" t="s">
        <v>818</v>
      </c>
      <c r="D558" s="27" t="s">
        <v>1017</v>
      </c>
      <c r="E558" s="26" t="s">
        <v>14</v>
      </c>
    </row>
    <row r="559" spans="1:5" x14ac:dyDescent="0.3">
      <c r="A559" s="19"/>
      <c r="B559" s="20" t="s">
        <v>15</v>
      </c>
      <c r="C559" s="21">
        <v>-0.40460000000000002</v>
      </c>
      <c r="D559" s="21">
        <v>-0.1787</v>
      </c>
      <c r="E559" s="22"/>
    </row>
    <row r="560" spans="1:5" x14ac:dyDescent="0.3">
      <c r="A560" s="8" t="s">
        <v>16</v>
      </c>
      <c r="B560" s="16" t="s">
        <v>11</v>
      </c>
      <c r="C560" s="26" t="s">
        <v>841</v>
      </c>
      <c r="D560" s="26" t="s">
        <v>677</v>
      </c>
      <c r="E560" s="26" t="s">
        <v>14</v>
      </c>
    </row>
    <row r="561" spans="1:5" x14ac:dyDescent="0.3">
      <c r="A561" s="19"/>
      <c r="B561" s="20" t="s">
        <v>15</v>
      </c>
      <c r="C561" s="21">
        <v>-0.19189999999999999</v>
      </c>
      <c r="D561" s="21">
        <v>-3.3599999999999998E-2</v>
      </c>
      <c r="E561" s="22"/>
    </row>
    <row r="562" spans="1:5" x14ac:dyDescent="0.3">
      <c r="A562" s="8" t="s">
        <v>19</v>
      </c>
      <c r="B562" s="16" t="s">
        <v>11</v>
      </c>
      <c r="C562" s="26" t="s">
        <v>46</v>
      </c>
      <c r="D562" s="26" t="s">
        <v>1019</v>
      </c>
      <c r="E562" s="26" t="s">
        <v>14</v>
      </c>
    </row>
    <row r="563" spans="1:5" x14ac:dyDescent="0.3">
      <c r="A563" s="19"/>
      <c r="B563" s="20" t="s">
        <v>15</v>
      </c>
      <c r="C563" s="21">
        <v>-3.0000000000000001E-3</v>
      </c>
      <c r="D563" s="21">
        <v>4.3400000000000001E-2</v>
      </c>
      <c r="E563" s="22"/>
    </row>
    <row r="564" spans="1:5" x14ac:dyDescent="0.3">
      <c r="A564" s="8" t="s">
        <v>22</v>
      </c>
      <c r="B564" s="16" t="s">
        <v>11</v>
      </c>
      <c r="C564" s="26" t="s">
        <v>1018</v>
      </c>
      <c r="D564" s="26" t="s">
        <v>844</v>
      </c>
      <c r="E564" s="26" t="s">
        <v>14</v>
      </c>
    </row>
    <row r="565" spans="1:5" x14ac:dyDescent="0.3">
      <c r="A565" s="19"/>
      <c r="B565" s="20" t="s">
        <v>15</v>
      </c>
      <c r="C565" s="21">
        <v>0.25540000000000002</v>
      </c>
      <c r="D565" s="21">
        <v>0.12722799906601456</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786</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44006</v>
      </c>
      <c r="C575" s="57">
        <v>45833</v>
      </c>
      <c r="D575" s="58">
        <v>0.1066</v>
      </c>
      <c r="E575" s="59">
        <v>3</v>
      </c>
    </row>
    <row r="576" spans="1:5" x14ac:dyDescent="0.3">
      <c r="A576" s="31" t="s">
        <v>37</v>
      </c>
      <c r="B576" s="57">
        <v>43978</v>
      </c>
      <c r="C576" s="57">
        <v>45805</v>
      </c>
      <c r="D576" s="58">
        <v>0.1072</v>
      </c>
      <c r="E576" s="59">
        <v>3</v>
      </c>
    </row>
    <row r="577" spans="1:5" x14ac:dyDescent="0.3">
      <c r="A577" s="39" t="s">
        <v>38</v>
      </c>
      <c r="B577" s="57">
        <v>44314</v>
      </c>
      <c r="C577" s="57">
        <v>45777</v>
      </c>
      <c r="D577" s="58">
        <v>0.1088432542492285</v>
      </c>
      <c r="E577" s="59">
        <v>3</v>
      </c>
    </row>
    <row r="578" spans="1:5" x14ac:dyDescent="0.3">
      <c r="A578" s="39" t="s">
        <v>39</v>
      </c>
      <c r="B578" s="57">
        <v>44279</v>
      </c>
      <c r="C578" s="57">
        <v>45742</v>
      </c>
      <c r="D578" s="58">
        <v>0.10778494921275046</v>
      </c>
      <c r="E578" s="59">
        <v>3</v>
      </c>
    </row>
    <row r="579" spans="1:5" x14ac:dyDescent="0.3">
      <c r="A579" s="39" t="s">
        <v>40</v>
      </c>
      <c r="B579" s="57">
        <v>44251</v>
      </c>
      <c r="C579" s="57">
        <v>45714</v>
      </c>
      <c r="D579" s="58">
        <v>0.10827276149137974</v>
      </c>
      <c r="E579" s="59">
        <v>3</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6170</v>
      </c>
      <c r="D587" s="54">
        <v>6230</v>
      </c>
      <c r="E587" s="55" t="s">
        <v>14</v>
      </c>
    </row>
    <row r="588" spans="1:5" x14ac:dyDescent="0.3">
      <c r="A588" s="19"/>
      <c r="B588" s="20" t="s">
        <v>15</v>
      </c>
      <c r="C588" s="56">
        <v>-0.38346912847999298</v>
      </c>
      <c r="D588" s="56">
        <v>-0.14575768981047399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-1.1534722349413301E-3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5" t="s">
        <v>961</v>
      </c>
    </row>
    <row r="598" spans="1:5" x14ac:dyDescent="0.3">
      <c r="A598" s="5" t="s">
        <v>987</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44005</v>
      </c>
      <c r="C604" s="57">
        <v>45832</v>
      </c>
      <c r="D604" s="58">
        <v>7.5371675562934837E-2</v>
      </c>
      <c r="E604" s="59">
        <v>3</v>
      </c>
    </row>
    <row r="605" spans="1:5" x14ac:dyDescent="0.3">
      <c r="A605" s="31" t="s">
        <v>37</v>
      </c>
      <c r="B605" s="57">
        <v>43977</v>
      </c>
      <c r="C605" s="57">
        <v>45804</v>
      </c>
      <c r="D605" s="58">
        <v>7.9512483120015034E-2</v>
      </c>
      <c r="E605" s="59">
        <v>3</v>
      </c>
    </row>
    <row r="606" spans="1:5" x14ac:dyDescent="0.3">
      <c r="A606" s="60" t="s">
        <v>38</v>
      </c>
      <c r="B606" s="57">
        <v>43949</v>
      </c>
      <c r="C606" s="57">
        <v>45776</v>
      </c>
      <c r="D606" s="58">
        <v>7.9683441943029204E-2</v>
      </c>
      <c r="E606" s="59">
        <v>3</v>
      </c>
    </row>
    <row r="607" spans="1:5" x14ac:dyDescent="0.3">
      <c r="A607" s="60" t="s">
        <v>39</v>
      </c>
      <c r="B607" s="57">
        <v>43914</v>
      </c>
      <c r="C607" s="57">
        <v>45741</v>
      </c>
      <c r="D607" s="58">
        <v>8.0772309818857968E-2</v>
      </c>
      <c r="E607" s="59">
        <v>3</v>
      </c>
    </row>
    <row r="608" spans="1:5" x14ac:dyDescent="0.3">
      <c r="A608" s="60" t="s">
        <v>40</v>
      </c>
      <c r="B608" s="57">
        <v>43886</v>
      </c>
      <c r="C608" s="57">
        <v>45713</v>
      </c>
      <c r="D608" s="58">
        <v>0.11750831146764869</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6660</v>
      </c>
      <c r="D616" s="54">
        <v>6760</v>
      </c>
      <c r="E616" s="55" t="s">
        <v>14</v>
      </c>
    </row>
    <row r="617" spans="1:5" x14ac:dyDescent="0.3">
      <c r="A617" s="19"/>
      <c r="B617" s="20" t="s">
        <v>15</v>
      </c>
      <c r="C617" s="56">
        <v>-0.33381542456483898</v>
      </c>
      <c r="D617" s="56">
        <v>-0.122230504752151</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9810</v>
      </c>
      <c r="E620" s="55" t="s">
        <v>14</v>
      </c>
    </row>
    <row r="621" spans="1:5" x14ac:dyDescent="0.3">
      <c r="A621" s="19"/>
      <c r="B621" s="20" t="s">
        <v>15</v>
      </c>
      <c r="C621" s="56">
        <v>-5.19020703079544E-2</v>
      </c>
      <c r="D621" s="56">
        <v>-6.3691087702322201E-3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5.4" customHeight="1" x14ac:dyDescent="0.3">
      <c r="A624" s="87" t="s">
        <v>25</v>
      </c>
      <c r="B624" s="87"/>
      <c r="C624" s="87"/>
      <c r="D624" s="87"/>
      <c r="E624" s="87"/>
    </row>
    <row r="625" spans="1:5" x14ac:dyDescent="0.3">
      <c r="A625" s="5" t="s">
        <v>26</v>
      </c>
    </row>
    <row r="626" spans="1:5" x14ac:dyDescent="0.3">
      <c r="A626" s="5" t="s">
        <v>961</v>
      </c>
    </row>
    <row r="627" spans="1:5" x14ac:dyDescent="0.3">
      <c r="A627" s="5" t="s">
        <v>988</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44005</v>
      </c>
      <c r="C633" s="57">
        <v>45832</v>
      </c>
      <c r="D633" s="58">
        <v>5.4845755129397628E-2</v>
      </c>
      <c r="E633" s="59">
        <v>3</v>
      </c>
    </row>
    <row r="634" spans="1:5" x14ac:dyDescent="0.3">
      <c r="A634" s="31" t="s">
        <v>37</v>
      </c>
      <c r="B634" s="57">
        <v>43977</v>
      </c>
      <c r="C634" s="57">
        <v>45804</v>
      </c>
      <c r="D634" s="58">
        <v>5.9079442774130325E-2</v>
      </c>
      <c r="E634" s="59">
        <v>3</v>
      </c>
    </row>
    <row r="635" spans="1:5" x14ac:dyDescent="0.3">
      <c r="A635" s="60" t="s">
        <v>38</v>
      </c>
      <c r="B635" s="57">
        <v>43949</v>
      </c>
      <c r="C635" s="57">
        <v>45776</v>
      </c>
      <c r="D635" s="58">
        <v>5.9604321736854093E-2</v>
      </c>
      <c r="E635" s="59">
        <v>3</v>
      </c>
    </row>
    <row r="636" spans="1:5" x14ac:dyDescent="0.3">
      <c r="A636" s="60" t="s">
        <v>39</v>
      </c>
      <c r="B636" s="57">
        <v>43914</v>
      </c>
      <c r="C636" s="57">
        <v>45741</v>
      </c>
      <c r="D636" s="58">
        <v>6.1581146417324338E-2</v>
      </c>
      <c r="E636" s="59">
        <v>3</v>
      </c>
    </row>
    <row r="637" spans="1:5" x14ac:dyDescent="0.3">
      <c r="A637" s="60" t="s">
        <v>40</v>
      </c>
      <c r="B637" s="57">
        <v>43886</v>
      </c>
      <c r="C637" s="57">
        <v>45713</v>
      </c>
      <c r="D637" s="58">
        <v>9.8411534290862551E-2</v>
      </c>
      <c r="E637" s="59">
        <v>3</v>
      </c>
    </row>
  </sheetData>
  <mergeCells count="154">
    <mergeCell ref="A595:E595"/>
    <mergeCell ref="A624:E624"/>
    <mergeCell ref="A630:E630"/>
    <mergeCell ref="A601:E601"/>
    <mergeCell ref="A543:E543"/>
    <mergeCell ref="A514:E514"/>
    <mergeCell ref="C147:C149"/>
    <mergeCell ref="D147:D149"/>
    <mergeCell ref="E147:E149"/>
    <mergeCell ref="A167:E167"/>
    <mergeCell ref="A160:E160"/>
    <mergeCell ref="A166:E166"/>
    <mergeCell ref="D205:D207"/>
    <mergeCell ref="E205:E207"/>
    <mergeCell ref="C176:C178"/>
    <mergeCell ref="D176:D178"/>
    <mergeCell ref="E176:E178"/>
    <mergeCell ref="A196:E196"/>
    <mergeCell ref="D553:D555"/>
    <mergeCell ref="A573:E573"/>
    <mergeCell ref="C234:C236"/>
    <mergeCell ref="D234:D236"/>
    <mergeCell ref="E234:E236"/>
    <mergeCell ref="A254:E254"/>
    <mergeCell ref="E466:E468"/>
    <mergeCell ref="A486:E486"/>
    <mergeCell ref="A392:E392"/>
    <mergeCell ref="A450:E450"/>
    <mergeCell ref="A456:E456"/>
    <mergeCell ref="A398:E398"/>
    <mergeCell ref="A485:E485"/>
    <mergeCell ref="C408:C410"/>
    <mergeCell ref="D408:D410"/>
    <mergeCell ref="E408:E410"/>
    <mergeCell ref="A399:E399"/>
    <mergeCell ref="A407:E407"/>
    <mergeCell ref="A631:E631"/>
    <mergeCell ref="C31:C33"/>
    <mergeCell ref="D31:D33"/>
    <mergeCell ref="E31:E33"/>
    <mergeCell ref="A51:E51"/>
    <mergeCell ref="A602:E602"/>
    <mergeCell ref="A610:E610"/>
    <mergeCell ref="C611:C613"/>
    <mergeCell ref="D611:D613"/>
    <mergeCell ref="E611:E613"/>
    <mergeCell ref="A566:E566"/>
    <mergeCell ref="A572:E572"/>
    <mergeCell ref="A581:E581"/>
    <mergeCell ref="C582:C584"/>
    <mergeCell ref="D582:D584"/>
    <mergeCell ref="E582:E584"/>
    <mergeCell ref="A544:E544"/>
    <mergeCell ref="A552:E552"/>
    <mergeCell ref="A515:E515"/>
    <mergeCell ref="C321:C323"/>
    <mergeCell ref="D321:D323"/>
    <mergeCell ref="E321:E323"/>
    <mergeCell ref="A341:E341"/>
    <mergeCell ref="A276:E276"/>
    <mergeCell ref="A523:E523"/>
    <mergeCell ref="C524:C526"/>
    <mergeCell ref="D524:D526"/>
    <mergeCell ref="E524:E526"/>
    <mergeCell ref="A479:E479"/>
    <mergeCell ref="C553:C555"/>
    <mergeCell ref="A457:E457"/>
    <mergeCell ref="A465:E465"/>
    <mergeCell ref="A421:E421"/>
    <mergeCell ref="A427:E427"/>
    <mergeCell ref="A436:E436"/>
    <mergeCell ref="C437:C439"/>
    <mergeCell ref="D437:D439"/>
    <mergeCell ref="E437:E439"/>
    <mergeCell ref="A428:E428"/>
    <mergeCell ref="C466:C468"/>
    <mergeCell ref="E553:E555"/>
    <mergeCell ref="A537:E537"/>
    <mergeCell ref="A494:E494"/>
    <mergeCell ref="C495:C497"/>
    <mergeCell ref="D495:D497"/>
    <mergeCell ref="E495:E497"/>
    <mergeCell ref="A508:E508"/>
    <mergeCell ref="D466:D468"/>
    <mergeCell ref="A363:E363"/>
    <mergeCell ref="A369:E369"/>
    <mergeCell ref="A370:E370"/>
    <mergeCell ref="A378:E378"/>
    <mergeCell ref="C379:C381"/>
    <mergeCell ref="D379:D381"/>
    <mergeCell ref="E379:E381"/>
    <mergeCell ref="A312:E312"/>
    <mergeCell ref="A320:E320"/>
    <mergeCell ref="A334:E334"/>
    <mergeCell ref="A340:E340"/>
    <mergeCell ref="A349:E349"/>
    <mergeCell ref="C350:C352"/>
    <mergeCell ref="D350:D352"/>
    <mergeCell ref="E350:E352"/>
    <mergeCell ref="A311:E311"/>
    <mergeCell ref="A283:E283"/>
    <mergeCell ref="A291:E291"/>
    <mergeCell ref="C292:C294"/>
    <mergeCell ref="D292:D294"/>
    <mergeCell ref="E292:E294"/>
    <mergeCell ref="A247:E247"/>
    <mergeCell ref="A253:E253"/>
    <mergeCell ref="A262:E262"/>
    <mergeCell ref="C263:C265"/>
    <mergeCell ref="D263:D265"/>
    <mergeCell ref="E263:E265"/>
    <mergeCell ref="A282:E282"/>
    <mergeCell ref="A305:E305"/>
    <mergeCell ref="A224:E224"/>
    <mergeCell ref="A233:E233"/>
    <mergeCell ref="A204:E204"/>
    <mergeCell ref="A218:E218"/>
    <mergeCell ref="A225:E225"/>
    <mergeCell ref="C205:C207"/>
    <mergeCell ref="A175:E175"/>
    <mergeCell ref="A189:E189"/>
    <mergeCell ref="A195:E195"/>
    <mergeCell ref="A146:E146"/>
    <mergeCell ref="A117:E117"/>
    <mergeCell ref="C118:C120"/>
    <mergeCell ref="D118:D120"/>
    <mergeCell ref="E118:E120"/>
    <mergeCell ref="A138:E138"/>
    <mergeCell ref="A88:E88"/>
    <mergeCell ref="C89:C91"/>
    <mergeCell ref="D89:D91"/>
    <mergeCell ref="E89:E91"/>
    <mergeCell ref="A109:E109"/>
    <mergeCell ref="A102:E102"/>
    <mergeCell ref="A131:E131"/>
    <mergeCell ref="A137:E137"/>
    <mergeCell ref="A108:E108"/>
    <mergeCell ref="A59:E59"/>
    <mergeCell ref="C60:C62"/>
    <mergeCell ref="D60:D62"/>
    <mergeCell ref="E60:E62"/>
    <mergeCell ref="A80:E80"/>
    <mergeCell ref="A30:E30"/>
    <mergeCell ref="A1:E1"/>
    <mergeCell ref="C2:C4"/>
    <mergeCell ref="D2:D4"/>
    <mergeCell ref="E2:E4"/>
    <mergeCell ref="A22:E22"/>
    <mergeCell ref="A15:E15"/>
    <mergeCell ref="A44:E44"/>
    <mergeCell ref="A73:E73"/>
    <mergeCell ref="A79:E79"/>
    <mergeCell ref="A50:E50"/>
    <mergeCell ref="A21:E2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EA47D-1505-4362-9B79-0B3D435372CB}">
  <dimension ref="A1:E637"/>
  <sheetViews>
    <sheetView workbookViewId="0">
      <selection activeCell="A624" sqref="A624:E624"/>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6770</v>
      </c>
      <c r="D7" s="54">
        <v>6980</v>
      </c>
      <c r="E7" s="55" t="s">
        <v>14</v>
      </c>
    </row>
    <row r="8" spans="1:5" x14ac:dyDescent="0.3">
      <c r="A8" s="19"/>
      <c r="B8" s="20" t="s">
        <v>15</v>
      </c>
      <c r="C8" s="56">
        <v>-0.32255857487883</v>
      </c>
      <c r="D8" s="56">
        <v>-0.11303892316614</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9510</v>
      </c>
      <c r="D11" s="53">
        <v>9840</v>
      </c>
      <c r="E11" s="55" t="s">
        <v>14</v>
      </c>
    </row>
    <row r="12" spans="1:5" x14ac:dyDescent="0.3">
      <c r="A12" s="19"/>
      <c r="B12" s="20" t="s">
        <v>15</v>
      </c>
      <c r="C12" s="56">
        <v>-4.9480264958152102E-2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44040</v>
      </c>
      <c r="C24" s="57">
        <v>45867</v>
      </c>
      <c r="D24" s="58">
        <v>4.9621230786301415E-2</v>
      </c>
      <c r="E24" s="59">
        <v>2</v>
      </c>
    </row>
    <row r="25" spans="1:5" x14ac:dyDescent="0.3">
      <c r="A25" s="31" t="s">
        <v>37</v>
      </c>
      <c r="B25" s="57">
        <v>44040</v>
      </c>
      <c r="C25" s="57">
        <v>45867</v>
      </c>
      <c r="D25" s="58">
        <v>4.9621230786301415E-2</v>
      </c>
      <c r="E25" s="59">
        <v>2</v>
      </c>
    </row>
    <row r="26" spans="1:5" x14ac:dyDescent="0.3">
      <c r="A26" s="60" t="s">
        <v>38</v>
      </c>
      <c r="B26" s="57">
        <v>44005</v>
      </c>
      <c r="C26" s="57">
        <v>45832</v>
      </c>
      <c r="D26" s="58">
        <v>4.9785040827825838E-2</v>
      </c>
      <c r="E26" s="59">
        <v>2</v>
      </c>
    </row>
    <row r="27" spans="1:5" x14ac:dyDescent="0.3">
      <c r="A27" s="60" t="s">
        <v>39</v>
      </c>
      <c r="B27" s="57">
        <v>43977</v>
      </c>
      <c r="C27" s="57">
        <v>45804</v>
      </c>
      <c r="D27" s="58">
        <v>5.0080522423110715E-2</v>
      </c>
      <c r="E27" s="59">
        <v>3</v>
      </c>
    </row>
    <row r="28" spans="1:5" x14ac:dyDescent="0.3">
      <c r="A28" s="60" t="s">
        <v>40</v>
      </c>
      <c r="B28" s="57">
        <v>43949</v>
      </c>
      <c r="C28" s="57">
        <v>45776</v>
      </c>
      <c r="D28" s="58">
        <v>4.9976712844915019E-2</v>
      </c>
      <c r="E28" s="59">
        <v>2</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-0.38382299684495602</v>
      </c>
      <c r="D37" s="56">
        <v>-0.13856268677719399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87" t="s">
        <v>25</v>
      </c>
      <c r="B44" s="87"/>
      <c r="C44" s="87"/>
      <c r="D44" s="87"/>
      <c r="E44" s="87"/>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30</v>
      </c>
    </row>
    <row r="50" spans="1:5" ht="14.4" customHeight="1" x14ac:dyDescent="0.3">
      <c r="A50" s="88" t="s">
        <v>31</v>
      </c>
      <c r="B50" s="89"/>
      <c r="C50" s="89"/>
      <c r="D50" s="89"/>
      <c r="E50" s="90"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44040</v>
      </c>
      <c r="C53" s="57">
        <v>45867</v>
      </c>
      <c r="D53" s="58">
        <v>7.0559171712035323E-2</v>
      </c>
      <c r="E53" s="59">
        <v>3</v>
      </c>
    </row>
    <row r="54" spans="1:5" x14ac:dyDescent="0.3">
      <c r="A54" s="31" t="s">
        <v>37</v>
      </c>
      <c r="B54" s="57">
        <v>44005</v>
      </c>
      <c r="C54" s="57">
        <v>45832</v>
      </c>
      <c r="D54" s="58">
        <v>7.0675536178479978E-2</v>
      </c>
      <c r="E54" s="59">
        <v>3</v>
      </c>
    </row>
    <row r="55" spans="1:5" x14ac:dyDescent="0.3">
      <c r="A55" s="60" t="s">
        <v>38</v>
      </c>
      <c r="B55" s="57">
        <v>43977</v>
      </c>
      <c r="C55" s="57">
        <v>45804</v>
      </c>
      <c r="D55" s="58">
        <v>7.3126222906456984E-2</v>
      </c>
      <c r="E55" s="59">
        <v>3</v>
      </c>
    </row>
    <row r="56" spans="1:5" x14ac:dyDescent="0.3">
      <c r="A56" s="60" t="s">
        <v>39</v>
      </c>
      <c r="B56" s="57">
        <v>43949</v>
      </c>
      <c r="C56" s="57">
        <v>45776</v>
      </c>
      <c r="D56" s="58">
        <v>7.2892332533281562E-2</v>
      </c>
      <c r="E56" s="59">
        <v>3</v>
      </c>
    </row>
    <row r="57" spans="1:5" x14ac:dyDescent="0.3">
      <c r="A57" s="60" t="s">
        <v>40</v>
      </c>
      <c r="B57" s="57">
        <v>43914</v>
      </c>
      <c r="C57" s="57">
        <v>45741</v>
      </c>
      <c r="D57" s="58">
        <v>7.2643650888877198E-2</v>
      </c>
      <c r="E57" s="59">
        <v>3</v>
      </c>
    </row>
    <row r="59" spans="1:5" x14ac:dyDescent="0.3">
      <c r="A59" s="92" t="s">
        <v>73</v>
      </c>
      <c r="B59" s="93"/>
      <c r="C59" s="93"/>
      <c r="D59" s="93"/>
      <c r="E59" s="93"/>
    </row>
    <row r="60" spans="1:5" ht="14.4" customHeight="1"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6750</v>
      </c>
      <c r="D65" s="62">
        <v>6890</v>
      </c>
      <c r="E65" s="63" t="s">
        <v>14</v>
      </c>
    </row>
    <row r="66" spans="1:5" x14ac:dyDescent="0.3">
      <c r="A66" s="19"/>
      <c r="B66" s="20" t="s">
        <v>15</v>
      </c>
      <c r="C66" s="56">
        <v>-0.32524398975844898</v>
      </c>
      <c r="D66" s="56">
        <v>-0.116984401221481</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9700</v>
      </c>
      <c r="E69" s="63" t="s">
        <v>14</v>
      </c>
    </row>
    <row r="70" spans="1:5" x14ac:dyDescent="0.3">
      <c r="A70" s="19"/>
      <c r="B70" s="20" t="s">
        <v>15</v>
      </c>
      <c r="C70" s="56">
        <v>-5.6124642115163999E-2</v>
      </c>
      <c r="D70" s="56">
        <v>-1.0194625785362199E-2</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87" t="s">
        <v>25</v>
      </c>
      <c r="B73" s="87"/>
      <c r="C73" s="87"/>
      <c r="D73" s="87"/>
      <c r="E73" s="87"/>
    </row>
    <row r="74" spans="1:5" x14ac:dyDescent="0.3">
      <c r="A74" s="5" t="s">
        <v>26</v>
      </c>
    </row>
    <row r="75" spans="1:5" x14ac:dyDescent="0.3">
      <c r="A75" s="65" t="s">
        <v>961</v>
      </c>
    </row>
    <row r="76" spans="1:5" x14ac:dyDescent="0.3">
      <c r="A76" s="65" t="s">
        <v>1046</v>
      </c>
    </row>
    <row r="77" spans="1:5" x14ac:dyDescent="0.3">
      <c r="A77" s="65" t="s">
        <v>966</v>
      </c>
    </row>
    <row r="78" spans="1:5" x14ac:dyDescent="0.3">
      <c r="A78" s="5" t="s">
        <v>30</v>
      </c>
    </row>
    <row r="79" spans="1:5" ht="14.4" customHeight="1" x14ac:dyDescent="0.3">
      <c r="A79" s="88" t="s">
        <v>31</v>
      </c>
      <c r="B79" s="89"/>
      <c r="C79" s="89"/>
      <c r="D79" s="89"/>
      <c r="E79" s="90" t="b">
        <v>1</v>
      </c>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44040</v>
      </c>
      <c r="C82" s="57">
        <v>45867</v>
      </c>
      <c r="D82" s="58">
        <v>5.3513921878244962E-2</v>
      </c>
      <c r="E82" s="59">
        <v>3</v>
      </c>
    </row>
    <row r="83" spans="1:5" x14ac:dyDescent="0.3">
      <c r="A83" s="31" t="s">
        <v>37</v>
      </c>
      <c r="B83" s="57">
        <v>44005</v>
      </c>
      <c r="C83" s="57">
        <v>45832</v>
      </c>
      <c r="D83" s="58">
        <v>5.3886160093551079E-2</v>
      </c>
      <c r="E83" s="59">
        <v>3</v>
      </c>
    </row>
    <row r="84" spans="1:5" x14ac:dyDescent="0.3">
      <c r="A84" s="64" t="s">
        <v>38</v>
      </c>
      <c r="B84" s="57">
        <v>43977</v>
      </c>
      <c r="C84" s="57">
        <v>45804</v>
      </c>
      <c r="D84" s="58">
        <v>5.875269782472814E-2</v>
      </c>
      <c r="E84" s="59">
        <v>3</v>
      </c>
    </row>
    <row r="85" spans="1:5" x14ac:dyDescent="0.3">
      <c r="A85" s="64" t="s">
        <v>39</v>
      </c>
      <c r="B85" s="57">
        <v>43949</v>
      </c>
      <c r="C85" s="57">
        <v>45776</v>
      </c>
      <c r="D85" s="58">
        <v>5.9200906418852145E-2</v>
      </c>
      <c r="E85" s="59">
        <v>3</v>
      </c>
    </row>
    <row r="86" spans="1:5" x14ac:dyDescent="0.3">
      <c r="A86" s="64" t="s">
        <v>40</v>
      </c>
      <c r="B86" s="57">
        <v>43914</v>
      </c>
      <c r="C86" s="57">
        <v>45741</v>
      </c>
      <c r="D86" s="58">
        <v>6.4095144744097249E-2</v>
      </c>
      <c r="E86" s="59">
        <v>3</v>
      </c>
    </row>
    <row r="88" spans="1:5" x14ac:dyDescent="0.3">
      <c r="A88" s="92" t="s">
        <v>93</v>
      </c>
      <c r="B88" s="93"/>
      <c r="C88" s="93"/>
      <c r="D88" s="93"/>
      <c r="E88" s="93"/>
    </row>
    <row r="89" spans="1:5" ht="14.4" customHeight="1" x14ac:dyDescent="0.3">
      <c r="A89" s="1" t="s">
        <v>968</v>
      </c>
      <c r="B89" s="2"/>
      <c r="C89" s="94" t="s">
        <v>3</v>
      </c>
      <c r="D89" s="94" t="s">
        <v>969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4150</v>
      </c>
      <c r="E94" s="55" t="s">
        <v>14</v>
      </c>
    </row>
    <row r="95" spans="1:5" x14ac:dyDescent="0.3">
      <c r="A95" s="19"/>
      <c r="B95" s="20" t="s">
        <v>15</v>
      </c>
      <c r="C95" s="56">
        <v>-0.51566739852317101</v>
      </c>
      <c r="D95" s="56">
        <v>-0.16115004796636301</v>
      </c>
      <c r="E95" s="22"/>
    </row>
    <row r="96" spans="1:5" x14ac:dyDescent="0.3">
      <c r="A96" s="8" t="s">
        <v>16</v>
      </c>
      <c r="B96" s="16" t="s">
        <v>11</v>
      </c>
      <c r="C96" s="53">
        <v>6990</v>
      </c>
      <c r="D96" s="53">
        <v>8940</v>
      </c>
      <c r="E96" s="55" t="s">
        <v>14</v>
      </c>
    </row>
    <row r="97" spans="1:5" x14ac:dyDescent="0.3">
      <c r="A97" s="19"/>
      <c r="B97" s="20" t="s">
        <v>15</v>
      </c>
      <c r="C97" s="56">
        <v>-0.30071299716519201</v>
      </c>
      <c r="D97" s="56">
        <v>-2.2058143819065901E-2</v>
      </c>
      <c r="E97" s="22"/>
    </row>
    <row r="98" spans="1:5" x14ac:dyDescent="0.3">
      <c r="A98" s="8" t="s">
        <v>19</v>
      </c>
      <c r="B98" s="16" t="s">
        <v>11</v>
      </c>
      <c r="C98" s="53">
        <v>10060</v>
      </c>
      <c r="D98" s="53">
        <v>12170</v>
      </c>
      <c r="E98" s="55" t="s">
        <v>14</v>
      </c>
    </row>
    <row r="99" spans="1:5" x14ac:dyDescent="0.3">
      <c r="A99" s="19"/>
      <c r="B99" s="20" t="s">
        <v>15</v>
      </c>
      <c r="C99" s="56">
        <v>6.2191856707598499E-3</v>
      </c>
      <c r="D99" s="56">
        <v>4.00581064570966E-2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87" t="s">
        <v>25</v>
      </c>
      <c r="B102" s="87"/>
      <c r="C102" s="87"/>
      <c r="D102" s="87"/>
      <c r="E102" s="87"/>
    </row>
    <row r="103" spans="1:5" x14ac:dyDescent="0.3">
      <c r="A103" s="5" t="s">
        <v>26</v>
      </c>
    </row>
    <row r="104" spans="1:5" x14ac:dyDescent="0.3">
      <c r="A104" s="65" t="s">
        <v>1047</v>
      </c>
    </row>
    <row r="105" spans="1:5" x14ac:dyDescent="0.3">
      <c r="A105" s="65" t="s">
        <v>1048</v>
      </c>
    </row>
    <row r="106" spans="1:5" x14ac:dyDescent="0.3">
      <c r="A106" s="65" t="s">
        <v>972</v>
      </c>
    </row>
    <row r="107" spans="1:5" x14ac:dyDescent="0.3">
      <c r="A107" s="5" t="s">
        <v>30</v>
      </c>
    </row>
    <row r="108" spans="1:5" ht="14.4" customHeight="1" x14ac:dyDescent="0.3">
      <c r="A108" s="88" t="s">
        <v>31</v>
      </c>
      <c r="B108" s="89"/>
      <c r="C108" s="89"/>
      <c r="D108" s="89"/>
      <c r="E108" s="90" t="b">
        <v>1</v>
      </c>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44027</v>
      </c>
      <c r="C111" s="57">
        <v>45860</v>
      </c>
      <c r="D111" s="58">
        <v>0.14421175822128107</v>
      </c>
      <c r="E111" s="59">
        <v>4</v>
      </c>
    </row>
    <row r="112" spans="1:5" x14ac:dyDescent="0.3">
      <c r="A112" s="31" t="s">
        <v>37</v>
      </c>
      <c r="B112" s="57">
        <v>43998</v>
      </c>
      <c r="C112" s="57">
        <v>45832</v>
      </c>
      <c r="D112" s="58">
        <v>0.14532979406768601</v>
      </c>
      <c r="E112" s="59">
        <v>4</v>
      </c>
    </row>
    <row r="113" spans="1:5" x14ac:dyDescent="0.3">
      <c r="A113" s="60" t="s">
        <v>38</v>
      </c>
      <c r="B113" s="57">
        <v>43970</v>
      </c>
      <c r="C113" s="57">
        <v>45804</v>
      </c>
      <c r="D113" s="58">
        <v>0.14650131416075562</v>
      </c>
      <c r="E113" s="59">
        <v>4</v>
      </c>
    </row>
    <row r="114" spans="1:5" x14ac:dyDescent="0.3">
      <c r="A114" s="60" t="s">
        <v>39</v>
      </c>
      <c r="B114" s="57">
        <v>43956</v>
      </c>
      <c r="C114" s="57">
        <v>45776</v>
      </c>
      <c r="D114" s="58">
        <v>0.14276923993042798</v>
      </c>
      <c r="E114" s="59">
        <v>4</v>
      </c>
    </row>
    <row r="115" spans="1:5" x14ac:dyDescent="0.3">
      <c r="A115" s="60" t="s">
        <v>40</v>
      </c>
      <c r="B115" s="57">
        <v>43914</v>
      </c>
      <c r="C115" s="57">
        <v>45734</v>
      </c>
      <c r="D115" s="58">
        <v>0.13900275595602193</v>
      </c>
      <c r="E115" s="59">
        <v>4</v>
      </c>
    </row>
    <row r="117" spans="1:5" x14ac:dyDescent="0.3">
      <c r="A117" s="92" t="s">
        <v>94</v>
      </c>
      <c r="B117" s="93"/>
      <c r="C117" s="93"/>
      <c r="D117" s="93"/>
      <c r="E117" s="93"/>
    </row>
    <row r="118" spans="1:5" ht="14.4" customHeight="1" x14ac:dyDescent="0.3">
      <c r="A118" s="1" t="s">
        <v>958</v>
      </c>
      <c r="B118" s="2"/>
      <c r="C118" s="94" t="s">
        <v>3</v>
      </c>
      <c r="D118" s="94" t="s">
        <v>959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6190</v>
      </c>
      <c r="E123" s="55" t="s">
        <v>14</v>
      </c>
    </row>
    <row r="124" spans="1:5" x14ac:dyDescent="0.3">
      <c r="A124" s="19"/>
      <c r="B124" s="20" t="s">
        <v>15</v>
      </c>
      <c r="C124" s="56">
        <v>-0.39210605304290302</v>
      </c>
      <c r="D124" s="56">
        <v>-0.147976311115398</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87" t="s">
        <v>25</v>
      </c>
      <c r="B131" s="87"/>
      <c r="C131" s="87"/>
      <c r="D131" s="87"/>
      <c r="E131" s="87"/>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30</v>
      </c>
    </row>
    <row r="137" spans="1:5" ht="14.4" customHeight="1" x14ac:dyDescent="0.3">
      <c r="A137" s="88" t="s">
        <v>31</v>
      </c>
      <c r="B137" s="89"/>
      <c r="C137" s="89"/>
      <c r="D137" s="89"/>
      <c r="E137" s="90"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44040</v>
      </c>
      <c r="C140" s="57">
        <v>45867</v>
      </c>
      <c r="D140" s="58">
        <v>7.3200000000000001E-2</v>
      </c>
      <c r="E140" s="59">
        <v>3</v>
      </c>
    </row>
    <row r="141" spans="1:5" x14ac:dyDescent="0.3">
      <c r="A141" s="31" t="s">
        <v>37</v>
      </c>
      <c r="B141" s="57">
        <v>44005</v>
      </c>
      <c r="C141" s="57">
        <v>45832</v>
      </c>
      <c r="D141" s="58">
        <v>7.3611397299840495E-2</v>
      </c>
      <c r="E141" s="59">
        <v>3</v>
      </c>
    </row>
    <row r="142" spans="1:5" x14ac:dyDescent="0.3">
      <c r="A142" s="60" t="s">
        <v>38</v>
      </c>
      <c r="B142" s="57">
        <v>43977</v>
      </c>
      <c r="C142" s="57">
        <v>45804</v>
      </c>
      <c r="D142" s="58">
        <v>7.792543511113556E-2</v>
      </c>
      <c r="E142" s="59">
        <v>3</v>
      </c>
    </row>
    <row r="143" spans="1:5" x14ac:dyDescent="0.3">
      <c r="A143" s="60" t="s">
        <v>39</v>
      </c>
      <c r="B143" s="57">
        <v>43949</v>
      </c>
      <c r="C143" s="57">
        <v>45776</v>
      </c>
      <c r="D143" s="58">
        <v>7.8281745682239792E-2</v>
      </c>
      <c r="E143" s="59">
        <v>3</v>
      </c>
    </row>
    <row r="144" spans="1:5" x14ac:dyDescent="0.3">
      <c r="A144" s="60" t="s">
        <v>40</v>
      </c>
      <c r="B144" s="57">
        <v>43914</v>
      </c>
      <c r="C144" s="57">
        <v>45741</v>
      </c>
      <c r="D144" s="58">
        <v>8.1805564651615467E-2</v>
      </c>
      <c r="E144" s="59">
        <v>3</v>
      </c>
    </row>
    <row r="146" spans="1:5" x14ac:dyDescent="0.3">
      <c r="A146" s="92" t="s">
        <v>341</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6800</v>
      </c>
      <c r="D152" s="54">
        <v>6960</v>
      </c>
      <c r="E152" s="55" t="s">
        <v>14</v>
      </c>
    </row>
    <row r="153" spans="1:5" x14ac:dyDescent="0.3">
      <c r="A153" s="19"/>
      <c r="B153" s="20" t="s">
        <v>15</v>
      </c>
      <c r="C153" s="56">
        <v>-0.31953063730957798</v>
      </c>
      <c r="D153" s="56">
        <v>-0.113920696943082</v>
      </c>
      <c r="E153" s="22"/>
    </row>
    <row r="154" spans="1:5" x14ac:dyDescent="0.3">
      <c r="A154" s="8" t="s">
        <v>16</v>
      </c>
      <c r="B154" s="16" t="s">
        <v>11</v>
      </c>
      <c r="C154" s="53">
        <v>8390</v>
      </c>
      <c r="D154" s="53">
        <v>9160</v>
      </c>
      <c r="E154" s="55" t="s">
        <v>14</v>
      </c>
    </row>
    <row r="155" spans="1:5" x14ac:dyDescent="0.3">
      <c r="A155" s="19"/>
      <c r="B155" s="20" t="s">
        <v>15</v>
      </c>
      <c r="C155" s="56">
        <v>-0.16149393694422001</v>
      </c>
      <c r="D155" s="56">
        <v>-2.89134722795246E-2</v>
      </c>
      <c r="E155" s="22"/>
    </row>
    <row r="156" spans="1:5" x14ac:dyDescent="0.3">
      <c r="A156" s="8" t="s">
        <v>19</v>
      </c>
      <c r="B156" s="16" t="s">
        <v>11</v>
      </c>
      <c r="C156" s="53">
        <v>9780</v>
      </c>
      <c r="D156" s="53">
        <v>9920</v>
      </c>
      <c r="E156" s="55" t="s">
        <v>14</v>
      </c>
    </row>
    <row r="157" spans="1:5" x14ac:dyDescent="0.3">
      <c r="A157" s="19"/>
      <c r="B157" s="20" t="s">
        <v>15</v>
      </c>
      <c r="C157" s="56">
        <v>-2.2277036462374E-2</v>
      </c>
      <c r="D157" s="56">
        <v>-2.58834461977475E-3</v>
      </c>
      <c r="E157" s="22"/>
    </row>
    <row r="158" spans="1:5" x14ac:dyDescent="0.3">
      <c r="A158" s="8" t="s">
        <v>22</v>
      </c>
      <c r="B158" s="16" t="s">
        <v>11</v>
      </c>
      <c r="C158" s="53">
        <v>10940</v>
      </c>
      <c r="D158" s="53">
        <v>11730</v>
      </c>
      <c r="E158" s="55" t="s">
        <v>14</v>
      </c>
    </row>
    <row r="159" spans="1:5" x14ac:dyDescent="0.3">
      <c r="A159" s="19"/>
      <c r="B159" s="20" t="s">
        <v>15</v>
      </c>
      <c r="C159" s="56">
        <v>9.3505356951153903E-2</v>
      </c>
      <c r="D159" s="56">
        <v>5.4674499198122499E-2</v>
      </c>
      <c r="E159" s="22"/>
    </row>
    <row r="160" spans="1:5" ht="32.4" customHeight="1" x14ac:dyDescent="0.3">
      <c r="A160" s="87" t="s">
        <v>25</v>
      </c>
      <c r="B160" s="87"/>
      <c r="C160" s="87"/>
      <c r="D160" s="87"/>
      <c r="E160" s="87"/>
    </row>
    <row r="161" spans="1:5" x14ac:dyDescent="0.3">
      <c r="A161" s="5" t="s">
        <v>26</v>
      </c>
    </row>
    <row r="162" spans="1:5" x14ac:dyDescent="0.3">
      <c r="A162" s="65" t="s">
        <v>974</v>
      </c>
    </row>
    <row r="163" spans="1:5" x14ac:dyDescent="0.3">
      <c r="A163" s="65" t="s">
        <v>1049</v>
      </c>
    </row>
    <row r="164" spans="1:5" x14ac:dyDescent="0.3">
      <c r="A164" s="65" t="s">
        <v>963</v>
      </c>
    </row>
    <row r="165" spans="1:5" x14ac:dyDescent="0.3">
      <c r="A165" s="5" t="s">
        <v>30</v>
      </c>
    </row>
    <row r="166" spans="1:5" ht="14.4" customHeight="1" x14ac:dyDescent="0.3">
      <c r="A166" s="88" t="s">
        <v>31</v>
      </c>
      <c r="B166" s="89"/>
      <c r="C166" s="89"/>
      <c r="D166" s="89"/>
      <c r="E166" s="90"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44040</v>
      </c>
      <c r="C169" s="57">
        <v>45867</v>
      </c>
      <c r="D169" s="58">
        <v>6.0070439531411432E-2</v>
      </c>
      <c r="E169" s="59">
        <v>3</v>
      </c>
    </row>
    <row r="170" spans="1:5" x14ac:dyDescent="0.3">
      <c r="A170" s="31" t="s">
        <v>37</v>
      </c>
      <c r="B170" s="57">
        <v>44005</v>
      </c>
      <c r="C170" s="57">
        <v>45832</v>
      </c>
      <c r="D170" s="58">
        <v>6.0100000000000001E-2</v>
      </c>
      <c r="E170" s="59">
        <v>3</v>
      </c>
    </row>
    <row r="171" spans="1:5" x14ac:dyDescent="0.3">
      <c r="A171" s="60" t="s">
        <v>38</v>
      </c>
      <c r="B171" s="57">
        <v>43977</v>
      </c>
      <c r="C171" s="57">
        <v>45804</v>
      </c>
      <c r="D171" s="58">
        <v>6.0100000000000001E-2</v>
      </c>
      <c r="E171" s="59">
        <v>3</v>
      </c>
    </row>
    <row r="172" spans="1:5" x14ac:dyDescent="0.3">
      <c r="A172" s="60" t="s">
        <v>39</v>
      </c>
      <c r="B172" s="57">
        <v>44313</v>
      </c>
      <c r="C172" s="57">
        <v>45776</v>
      </c>
      <c r="D172" s="58">
        <v>6.2351151623444477E-2</v>
      </c>
      <c r="E172" s="59">
        <v>3</v>
      </c>
    </row>
    <row r="173" spans="1:5" x14ac:dyDescent="0.3">
      <c r="A173" s="60" t="s">
        <v>40</v>
      </c>
      <c r="B173" s="57">
        <v>44278</v>
      </c>
      <c r="C173" s="57">
        <v>45741</v>
      </c>
      <c r="D173" s="58">
        <v>5.6945268592092528E-2</v>
      </c>
      <c r="E173" s="59">
        <v>3</v>
      </c>
    </row>
    <row r="175" spans="1:5" x14ac:dyDescent="0.3">
      <c r="A175" s="92" t="s">
        <v>655</v>
      </c>
      <c r="B175" s="93"/>
      <c r="C175" s="93"/>
      <c r="D175" s="93"/>
      <c r="E175" s="93"/>
    </row>
    <row r="176" spans="1:5" ht="14.4" customHeight="1"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7460</v>
      </c>
      <c r="D181" s="54">
        <v>7680</v>
      </c>
      <c r="E181" s="55" t="s">
        <v>14</v>
      </c>
    </row>
    <row r="182" spans="1:5" x14ac:dyDescent="0.3">
      <c r="A182" s="19"/>
      <c r="B182" s="20" t="s">
        <v>15</v>
      </c>
      <c r="C182" s="56">
        <v>-0.25432568852378901</v>
      </c>
      <c r="D182" s="56">
        <v>-8.4383772066190396E-2</v>
      </c>
      <c r="E182" s="22"/>
    </row>
    <row r="183" spans="1:5" x14ac:dyDescent="0.3">
      <c r="A183" s="8" t="s">
        <v>16</v>
      </c>
      <c r="B183" s="16" t="s">
        <v>11</v>
      </c>
      <c r="C183" s="53">
        <v>8470</v>
      </c>
      <c r="D183" s="53">
        <v>8780</v>
      </c>
      <c r="E183" s="55" t="s">
        <v>14</v>
      </c>
    </row>
    <row r="184" spans="1:5" x14ac:dyDescent="0.3">
      <c r="A184" s="19"/>
      <c r="B184" s="20" t="s">
        <v>15</v>
      </c>
      <c r="C184" s="56">
        <v>-0.15321402565450701</v>
      </c>
      <c r="D184" s="56">
        <v>-4.2595516707452402E-2</v>
      </c>
      <c r="E184" s="22"/>
    </row>
    <row r="185" spans="1:5" x14ac:dyDescent="0.3">
      <c r="A185" s="8" t="s">
        <v>19</v>
      </c>
      <c r="B185" s="16" t="s">
        <v>11</v>
      </c>
      <c r="C185" s="53">
        <v>9410</v>
      </c>
      <c r="D185" s="53">
        <v>9450</v>
      </c>
      <c r="E185" s="55" t="s">
        <v>14</v>
      </c>
    </row>
    <row r="186" spans="1:5" x14ac:dyDescent="0.3">
      <c r="A186" s="19"/>
      <c r="B186" s="20" t="s">
        <v>15</v>
      </c>
      <c r="C186" s="56">
        <v>-5.88864701371732E-2</v>
      </c>
      <c r="D186" s="56">
        <v>-1.8564548511141098E-2</v>
      </c>
      <c r="E186" s="22"/>
    </row>
    <row r="187" spans="1:5" x14ac:dyDescent="0.3">
      <c r="A187" s="8" t="s">
        <v>22</v>
      </c>
      <c r="B187" s="16" t="s">
        <v>11</v>
      </c>
      <c r="C187" s="53">
        <v>10130</v>
      </c>
      <c r="D187" s="53">
        <v>10360</v>
      </c>
      <c r="E187" s="55" t="s">
        <v>14</v>
      </c>
    </row>
    <row r="188" spans="1:5" x14ac:dyDescent="0.3">
      <c r="A188" s="19"/>
      <c r="B188" s="20" t="s">
        <v>15</v>
      </c>
      <c r="C188" s="56">
        <v>1.26498698460646E-2</v>
      </c>
      <c r="D188" s="56">
        <v>1.181918604479E-2</v>
      </c>
      <c r="E188" s="22"/>
    </row>
    <row r="189" spans="1:5" ht="34.799999999999997" customHeight="1" x14ac:dyDescent="0.3">
      <c r="A189" s="87" t="s">
        <v>25</v>
      </c>
      <c r="B189" s="87"/>
      <c r="C189" s="87"/>
      <c r="D189" s="87"/>
      <c r="E189" s="87"/>
    </row>
    <row r="190" spans="1:5" x14ac:dyDescent="0.3">
      <c r="A190" s="5" t="s">
        <v>26</v>
      </c>
    </row>
    <row r="191" spans="1:5" x14ac:dyDescent="0.3">
      <c r="A191" s="65" t="s">
        <v>974</v>
      </c>
    </row>
    <row r="192" spans="1:5" x14ac:dyDescent="0.3">
      <c r="A192" s="65" t="s">
        <v>1050</v>
      </c>
    </row>
    <row r="193" spans="1:5" x14ac:dyDescent="0.3">
      <c r="A193" s="65" t="s">
        <v>1051</v>
      </c>
    </row>
    <row r="194" spans="1:5" x14ac:dyDescent="0.3">
      <c r="A194" s="5" t="s">
        <v>30</v>
      </c>
    </row>
    <row r="195" spans="1:5" ht="14.4" customHeight="1" x14ac:dyDescent="0.3">
      <c r="A195" s="88" t="s">
        <v>31</v>
      </c>
      <c r="B195" s="89"/>
      <c r="C195" s="89"/>
      <c r="D195" s="89"/>
      <c r="E195" s="90"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44041</v>
      </c>
      <c r="C198" s="57">
        <v>45868</v>
      </c>
      <c r="D198" s="58">
        <v>3.6276848087044754E-2</v>
      </c>
      <c r="E198" s="59">
        <v>2</v>
      </c>
    </row>
    <row r="199" spans="1:5" x14ac:dyDescent="0.3">
      <c r="A199" s="31" t="s">
        <v>37</v>
      </c>
      <c r="B199" s="57">
        <v>44006</v>
      </c>
      <c r="C199" s="57">
        <v>45833</v>
      </c>
      <c r="D199" s="58">
        <v>3.6299999999999999E-2</v>
      </c>
      <c r="E199" s="59">
        <v>2</v>
      </c>
    </row>
    <row r="200" spans="1:5" x14ac:dyDescent="0.3">
      <c r="A200" s="60" t="s">
        <v>38</v>
      </c>
      <c r="B200" s="57">
        <v>43980</v>
      </c>
      <c r="C200" s="57">
        <v>45807</v>
      </c>
      <c r="D200" s="58">
        <v>3.6299999999999999E-2</v>
      </c>
      <c r="E200" s="59">
        <v>2</v>
      </c>
    </row>
    <row r="201" spans="1:5" x14ac:dyDescent="0.3">
      <c r="A201" s="60" t="s">
        <v>39</v>
      </c>
      <c r="B201" s="57">
        <v>44314</v>
      </c>
      <c r="C201" s="57">
        <v>45777</v>
      </c>
      <c r="D201" s="58">
        <v>3.8127452791720425E-2</v>
      </c>
      <c r="E201" s="59">
        <v>2</v>
      </c>
    </row>
    <row r="202" spans="1:5" x14ac:dyDescent="0.3">
      <c r="A202" s="60" t="s">
        <v>40</v>
      </c>
      <c r="B202" s="57">
        <v>44279</v>
      </c>
      <c r="C202" s="57">
        <v>45742</v>
      </c>
      <c r="D202" s="58">
        <v>3.3784558575402177E-2</v>
      </c>
      <c r="E202" s="59">
        <v>2</v>
      </c>
    </row>
    <row r="204" spans="1:5" x14ac:dyDescent="0.3">
      <c r="A204" s="92" t="s">
        <v>894</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5630</v>
      </c>
      <c r="D210" s="54">
        <v>5770</v>
      </c>
      <c r="E210" s="55" t="s">
        <v>14</v>
      </c>
    </row>
    <row r="211" spans="1:5" x14ac:dyDescent="0.3">
      <c r="A211" s="19"/>
      <c r="B211" s="20" t="s">
        <v>15</v>
      </c>
      <c r="C211" s="56">
        <v>-0.43700275512147602</v>
      </c>
      <c r="D211" s="56">
        <v>-0.16729342260812999</v>
      </c>
      <c r="E211" s="22"/>
    </row>
    <row r="212" spans="1:5" x14ac:dyDescent="0.3">
      <c r="A212" s="8" t="s">
        <v>16</v>
      </c>
      <c r="B212" s="16" t="s">
        <v>11</v>
      </c>
      <c r="C212" s="53">
        <v>7760</v>
      </c>
      <c r="D212" s="53">
        <v>7790</v>
      </c>
      <c r="E212" s="55" t="s">
        <v>14</v>
      </c>
    </row>
    <row r="213" spans="1:5" x14ac:dyDescent="0.3">
      <c r="A213" s="19"/>
      <c r="B213" s="20" t="s">
        <v>15</v>
      </c>
      <c r="C213" s="56">
        <v>-0.22404424724602201</v>
      </c>
      <c r="D213" s="56">
        <v>-8.0019534076001403E-2</v>
      </c>
      <c r="E213" s="22"/>
    </row>
    <row r="214" spans="1:5" x14ac:dyDescent="0.3">
      <c r="A214" s="8" t="s">
        <v>19</v>
      </c>
      <c r="B214" s="16" t="s">
        <v>11</v>
      </c>
      <c r="C214" s="53">
        <v>9810</v>
      </c>
      <c r="D214" s="53">
        <v>10100</v>
      </c>
      <c r="E214" s="55" t="s">
        <v>14</v>
      </c>
    </row>
    <row r="215" spans="1:5" x14ac:dyDescent="0.3">
      <c r="A215" s="19"/>
      <c r="B215" s="20" t="s">
        <v>15</v>
      </c>
      <c r="C215" s="56">
        <v>-1.9232831340004999E-2</v>
      </c>
      <c r="D215" s="56">
        <v>3.4327904118101001E-3</v>
      </c>
      <c r="E215" s="22"/>
    </row>
    <row r="216" spans="1:5" x14ac:dyDescent="0.3">
      <c r="A216" s="8" t="s">
        <v>22</v>
      </c>
      <c r="B216" s="16" t="s">
        <v>11</v>
      </c>
      <c r="C216" s="53">
        <v>12700</v>
      </c>
      <c r="D216" s="53">
        <v>12330</v>
      </c>
      <c r="E216" s="55" t="s">
        <v>14</v>
      </c>
    </row>
    <row r="217" spans="1:5" x14ac:dyDescent="0.3">
      <c r="A217" s="19"/>
      <c r="B217" s="20" t="s">
        <v>15</v>
      </c>
      <c r="C217" s="56">
        <v>0.26964496667236398</v>
      </c>
      <c r="D217" s="56">
        <v>7.2253618345182499E-2</v>
      </c>
      <c r="E217" s="22"/>
    </row>
    <row r="218" spans="1:5" ht="35.4" customHeight="1" x14ac:dyDescent="0.3">
      <c r="A218" s="87" t="s">
        <v>25</v>
      </c>
      <c r="B218" s="87"/>
      <c r="C218" s="87"/>
      <c r="D218" s="87"/>
      <c r="E218" s="87"/>
    </row>
    <row r="219" spans="1:5" x14ac:dyDescent="0.3">
      <c r="A219" s="5" t="s">
        <v>26</v>
      </c>
    </row>
    <row r="220" spans="1:5" x14ac:dyDescent="0.3">
      <c r="A220" s="65" t="s">
        <v>996</v>
      </c>
    </row>
    <row r="221" spans="1:5" x14ac:dyDescent="0.3">
      <c r="A221" s="65" t="s">
        <v>997</v>
      </c>
    </row>
    <row r="222" spans="1:5" x14ac:dyDescent="0.3">
      <c r="A222" s="65" t="s">
        <v>966</v>
      </c>
    </row>
    <row r="223" spans="1:5" x14ac:dyDescent="0.3">
      <c r="A223" s="5" t="s">
        <v>30</v>
      </c>
    </row>
    <row r="224" spans="1:5" ht="14.4" customHeight="1" x14ac:dyDescent="0.3">
      <c r="A224" s="88" t="s">
        <v>31</v>
      </c>
      <c r="B224" s="89"/>
      <c r="C224" s="89"/>
      <c r="D224" s="89"/>
      <c r="E224" s="90"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44036</v>
      </c>
      <c r="C227" s="57">
        <v>45863</v>
      </c>
      <c r="D227" s="58">
        <v>7.2564886574690873E-2</v>
      </c>
      <c r="E227" s="59">
        <v>3</v>
      </c>
    </row>
    <row r="228" spans="1:5" x14ac:dyDescent="0.3">
      <c r="A228" s="31" t="s">
        <v>37</v>
      </c>
      <c r="B228" s="57">
        <v>44008</v>
      </c>
      <c r="C228" s="57">
        <v>45835</v>
      </c>
      <c r="D228" s="58">
        <v>7.2867667914267811E-2</v>
      </c>
      <c r="E228" s="59">
        <v>3</v>
      </c>
    </row>
    <row r="229" spans="1:5" x14ac:dyDescent="0.3">
      <c r="A229" s="60" t="s">
        <v>38</v>
      </c>
      <c r="B229" s="57">
        <v>43980</v>
      </c>
      <c r="C229" s="57">
        <v>45807</v>
      </c>
      <c r="D229" s="58">
        <v>8.0218496643457676E-2</v>
      </c>
      <c r="E229" s="59">
        <v>3</v>
      </c>
    </row>
    <row r="230" spans="1:5" x14ac:dyDescent="0.3">
      <c r="A230" s="60" t="s">
        <v>39</v>
      </c>
      <c r="B230" s="57">
        <v>43945</v>
      </c>
      <c r="C230" s="57">
        <v>45772</v>
      </c>
      <c r="D230" s="58">
        <v>8.5017635667934924E-2</v>
      </c>
      <c r="E230" s="59">
        <v>3</v>
      </c>
    </row>
    <row r="231" spans="1:5" x14ac:dyDescent="0.3">
      <c r="A231" s="60" t="s">
        <v>40</v>
      </c>
      <c r="B231" s="57">
        <v>43917</v>
      </c>
      <c r="C231" s="57">
        <v>45744</v>
      </c>
      <c r="D231" s="58">
        <v>9.0166984839450875E-2</v>
      </c>
      <c r="E231" s="59">
        <v>3</v>
      </c>
    </row>
    <row r="233" spans="1:5" x14ac:dyDescent="0.3">
      <c r="A233" s="92" t="s">
        <v>116</v>
      </c>
      <c r="B233" s="93"/>
      <c r="C233" s="93"/>
      <c r="D233" s="93"/>
      <c r="E233" s="93"/>
    </row>
    <row r="234" spans="1:5" ht="14.4" customHeight="1" x14ac:dyDescent="0.3">
      <c r="A234" s="1" t="s">
        <v>968</v>
      </c>
      <c r="B234" s="2"/>
      <c r="C234" s="94" t="s">
        <v>3</v>
      </c>
      <c r="D234" s="94" t="s">
        <v>969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3940</v>
      </c>
      <c r="E239" s="63" t="s">
        <v>14</v>
      </c>
    </row>
    <row r="240" spans="1:5" x14ac:dyDescent="0.3">
      <c r="A240" s="19"/>
      <c r="B240" s="20" t="s">
        <v>15</v>
      </c>
      <c r="C240" s="56">
        <v>-0.55818924936028202</v>
      </c>
      <c r="D240" s="56">
        <v>-0.17015782372292301</v>
      </c>
      <c r="E240" s="22"/>
    </row>
    <row r="241" spans="1:5" x14ac:dyDescent="0.3">
      <c r="A241" s="8" t="s">
        <v>16</v>
      </c>
      <c r="B241" s="16" t="s">
        <v>11</v>
      </c>
      <c r="C241" s="61">
        <v>6750</v>
      </c>
      <c r="D241" s="61">
        <v>8540</v>
      </c>
      <c r="E241" s="63" t="s">
        <v>14</v>
      </c>
    </row>
    <row r="242" spans="1:5" x14ac:dyDescent="0.3">
      <c r="A242" s="19"/>
      <c r="B242" s="20" t="s">
        <v>15</v>
      </c>
      <c r="C242" s="56">
        <v>-0.32464066935604402</v>
      </c>
      <c r="D242" s="56">
        <v>-3.1076552569770301E-2</v>
      </c>
      <c r="E242" s="22"/>
    </row>
    <row r="243" spans="1:5" x14ac:dyDescent="0.3">
      <c r="A243" s="8" t="s">
        <v>19</v>
      </c>
      <c r="B243" s="16" t="s">
        <v>11</v>
      </c>
      <c r="C243" s="61">
        <v>10180</v>
      </c>
      <c r="D243" s="61">
        <v>14310</v>
      </c>
      <c r="E243" s="63" t="s">
        <v>14</v>
      </c>
    </row>
    <row r="244" spans="1:5" x14ac:dyDescent="0.3">
      <c r="A244" s="19"/>
      <c r="B244" s="20" t="s">
        <v>15</v>
      </c>
      <c r="C244" s="56">
        <v>1.8167913190674501E-2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87" t="s">
        <v>25</v>
      </c>
      <c r="B247" s="87"/>
      <c r="C247" s="87"/>
      <c r="D247" s="87"/>
      <c r="E247" s="87"/>
    </row>
    <row r="248" spans="1:5" x14ac:dyDescent="0.3">
      <c r="A248" s="5" t="s">
        <v>26</v>
      </c>
    </row>
    <row r="249" spans="1:5" x14ac:dyDescent="0.3">
      <c r="A249" s="65" t="s">
        <v>1052</v>
      </c>
    </row>
    <row r="250" spans="1:5" x14ac:dyDescent="0.3">
      <c r="A250" s="65" t="s">
        <v>1053</v>
      </c>
    </row>
    <row r="251" spans="1:5" x14ac:dyDescent="0.3">
      <c r="A251" s="65" t="s">
        <v>1054</v>
      </c>
    </row>
    <row r="252" spans="1:5" x14ac:dyDescent="0.3">
      <c r="A252" s="5" t="s">
        <v>30</v>
      </c>
    </row>
    <row r="253" spans="1:5" ht="14.4" customHeight="1" x14ac:dyDescent="0.3">
      <c r="A253" s="88" t="s">
        <v>31</v>
      </c>
      <c r="B253" s="89"/>
      <c r="C253" s="89"/>
      <c r="D253" s="89"/>
      <c r="E253" s="90" t="b">
        <v>1</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44042</v>
      </c>
      <c r="C256" s="57">
        <v>45869</v>
      </c>
      <c r="D256" s="58">
        <v>0.14899117732220488</v>
      </c>
      <c r="E256" s="59">
        <v>4</v>
      </c>
    </row>
    <row r="257" spans="1:5" x14ac:dyDescent="0.3">
      <c r="A257" s="31" t="s">
        <v>37</v>
      </c>
      <c r="B257" s="57">
        <v>44011</v>
      </c>
      <c r="C257" s="57">
        <v>45838</v>
      </c>
      <c r="D257" s="58">
        <v>0.15029999999999999</v>
      </c>
      <c r="E257" s="59">
        <v>4</v>
      </c>
    </row>
    <row r="258" spans="1:5" x14ac:dyDescent="0.3">
      <c r="A258" s="64" t="s">
        <v>38</v>
      </c>
      <c r="B258" s="57">
        <v>43980</v>
      </c>
      <c r="C258" s="57">
        <v>45807</v>
      </c>
      <c r="D258" s="58">
        <v>0.15029999999999999</v>
      </c>
      <c r="E258" s="59">
        <v>4</v>
      </c>
    </row>
    <row r="259" spans="1:5" x14ac:dyDescent="0.3">
      <c r="A259" s="64" t="s">
        <v>39</v>
      </c>
      <c r="B259" s="57">
        <v>43951</v>
      </c>
      <c r="C259" s="57">
        <v>45777</v>
      </c>
      <c r="D259" s="58">
        <v>0.15283622118678553</v>
      </c>
      <c r="E259" s="59">
        <v>4</v>
      </c>
    </row>
    <row r="260" spans="1:5" x14ac:dyDescent="0.3">
      <c r="A260" s="64" t="s">
        <v>40</v>
      </c>
      <c r="B260" s="57">
        <v>43921</v>
      </c>
      <c r="C260" s="57">
        <v>45747</v>
      </c>
      <c r="D260" s="58">
        <v>0.15171010036701313</v>
      </c>
      <c r="E260" s="59">
        <v>4</v>
      </c>
    </row>
    <row r="262" spans="1:5" x14ac:dyDescent="0.3">
      <c r="A262" s="92" t="s">
        <v>127</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-0.62869033627195503</v>
      </c>
      <c r="D269" s="56">
        <v>-0.20627080124960201</v>
      </c>
      <c r="E269" s="22"/>
    </row>
    <row r="270" spans="1:5" x14ac:dyDescent="0.3">
      <c r="A270" s="8" t="s">
        <v>16</v>
      </c>
      <c r="B270" s="16" t="s">
        <v>11</v>
      </c>
      <c r="C270" s="53">
        <v>7340</v>
      </c>
      <c r="D270" s="53">
        <v>7920</v>
      </c>
      <c r="E270" s="55" t="s">
        <v>14</v>
      </c>
    </row>
    <row r="271" spans="1:5" x14ac:dyDescent="0.3">
      <c r="A271" s="19"/>
      <c r="B271" s="20" t="s">
        <v>15</v>
      </c>
      <c r="C271" s="56">
        <v>-0.265872119838376</v>
      </c>
      <c r="D271" s="56">
        <v>-4.5659762703083501E-2</v>
      </c>
      <c r="E271" s="22"/>
    </row>
    <row r="272" spans="1:5" x14ac:dyDescent="0.3">
      <c r="A272" s="8" t="s">
        <v>19</v>
      </c>
      <c r="B272" s="16" t="s">
        <v>11</v>
      </c>
      <c r="C272" s="53">
        <v>10200</v>
      </c>
      <c r="D272" s="53">
        <v>11610</v>
      </c>
      <c r="E272" s="55" t="s">
        <v>14</v>
      </c>
    </row>
    <row r="273" spans="1:5" x14ac:dyDescent="0.3">
      <c r="A273" s="19"/>
      <c r="B273" s="20" t="s">
        <v>15</v>
      </c>
      <c r="C273" s="56">
        <v>1.99392586387435E-2</v>
      </c>
      <c r="D273" s="56">
        <v>3.03053532499649E-2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87" t="s">
        <v>25</v>
      </c>
      <c r="B276" s="87"/>
      <c r="C276" s="87"/>
      <c r="D276" s="87"/>
      <c r="E276" s="87"/>
    </row>
    <row r="277" spans="1:5" x14ac:dyDescent="0.3">
      <c r="A277" s="5" t="s">
        <v>26</v>
      </c>
    </row>
    <row r="278" spans="1:5" x14ac:dyDescent="0.3">
      <c r="A278" s="65" t="s">
        <v>991</v>
      </c>
    </row>
    <row r="279" spans="1:5" x14ac:dyDescent="0.3">
      <c r="A279" s="65" t="s">
        <v>989</v>
      </c>
    </row>
    <row r="280" spans="1:5" x14ac:dyDescent="0.3">
      <c r="A280" s="65" t="s">
        <v>972</v>
      </c>
    </row>
    <row r="281" spans="1:5" x14ac:dyDescent="0.3">
      <c r="A281" s="5" t="s">
        <v>30</v>
      </c>
    </row>
    <row r="282" spans="1:5" ht="14.4" customHeight="1" x14ac:dyDescent="0.3">
      <c r="A282" s="88" t="s">
        <v>31</v>
      </c>
      <c r="B282" s="89"/>
      <c r="C282" s="89"/>
      <c r="D282" s="89"/>
      <c r="E282" s="90"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44042</v>
      </c>
      <c r="C285" s="57">
        <v>45869</v>
      </c>
      <c r="D285" s="58">
        <v>0.17459923259148807</v>
      </c>
      <c r="E285" s="59">
        <v>4</v>
      </c>
    </row>
    <row r="286" spans="1:5" x14ac:dyDescent="0.3">
      <c r="A286" s="31" t="s">
        <v>37</v>
      </c>
      <c r="B286" s="57">
        <v>44011</v>
      </c>
      <c r="C286" s="57">
        <v>45838</v>
      </c>
      <c r="D286" s="58">
        <v>0.17530915748519643</v>
      </c>
      <c r="E286" s="59">
        <v>4</v>
      </c>
    </row>
    <row r="287" spans="1:5" x14ac:dyDescent="0.3">
      <c r="A287" s="60" t="s">
        <v>38</v>
      </c>
      <c r="B287" s="57">
        <v>43980</v>
      </c>
      <c r="C287" s="57">
        <v>45807</v>
      </c>
      <c r="D287" s="58">
        <v>0.17879000210587204</v>
      </c>
      <c r="E287" s="59">
        <v>4</v>
      </c>
    </row>
    <row r="288" spans="1:5" x14ac:dyDescent="0.3">
      <c r="A288" s="60" t="s">
        <v>39</v>
      </c>
      <c r="B288" s="57">
        <v>43951</v>
      </c>
      <c r="C288" s="57">
        <v>45777</v>
      </c>
      <c r="D288" s="58">
        <v>0.18218951050840812</v>
      </c>
      <c r="E288" s="59">
        <v>4</v>
      </c>
    </row>
    <row r="289" spans="1:5" x14ac:dyDescent="0.3">
      <c r="A289" s="60" t="s">
        <v>40</v>
      </c>
      <c r="B289" s="57">
        <v>43921</v>
      </c>
      <c r="C289" s="57">
        <v>45747</v>
      </c>
      <c r="D289" s="58">
        <v>0.18132524498893302</v>
      </c>
      <c r="E289" s="59">
        <v>4</v>
      </c>
    </row>
    <row r="291" spans="1:5" x14ac:dyDescent="0.3">
      <c r="A291" s="92" t="s">
        <v>141</v>
      </c>
      <c r="B291" s="93"/>
      <c r="C291" s="93"/>
      <c r="D291" s="93"/>
      <c r="E291" s="93"/>
    </row>
    <row r="292" spans="1:5" ht="14.4" customHeight="1" x14ac:dyDescent="0.3">
      <c r="A292" s="1" t="s">
        <v>978</v>
      </c>
      <c r="B292" s="2"/>
      <c r="C292" s="94" t="s">
        <v>3</v>
      </c>
      <c r="D292" s="94" t="s">
        <v>979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-8.7104062545408797E-2</v>
      </c>
      <c r="D298" s="56">
        <v>-3.0658029116268099E-2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87" t="s">
        <v>25</v>
      </c>
      <c r="B305" s="87"/>
      <c r="C305" s="87"/>
      <c r="D305" s="87"/>
      <c r="E305" s="87"/>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30</v>
      </c>
    </row>
    <row r="311" spans="1:5" ht="14.4" customHeight="1" x14ac:dyDescent="0.3">
      <c r="A311" s="88" t="s">
        <v>31</v>
      </c>
      <c r="B311" s="89"/>
      <c r="C311" s="89"/>
      <c r="D311" s="89"/>
      <c r="E311" s="90"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44036</v>
      </c>
      <c r="C314" s="57">
        <v>45863</v>
      </c>
      <c r="D314" s="58">
        <v>1.5124878880182957E-2</v>
      </c>
      <c r="E314" s="59">
        <v>2</v>
      </c>
    </row>
    <row r="315" spans="1:5" x14ac:dyDescent="0.3">
      <c r="A315" s="31" t="s">
        <v>37</v>
      </c>
      <c r="B315" s="57">
        <v>44008</v>
      </c>
      <c r="C315" s="57">
        <v>45835</v>
      </c>
      <c r="D315" s="58">
        <v>1.4973643113048411E-2</v>
      </c>
      <c r="E315" s="59">
        <v>2</v>
      </c>
    </row>
    <row r="316" spans="1:5" x14ac:dyDescent="0.3">
      <c r="A316" s="64" t="s">
        <v>38</v>
      </c>
      <c r="B316" s="57">
        <v>43980</v>
      </c>
      <c r="C316" s="57">
        <v>45807</v>
      </c>
      <c r="D316" s="58">
        <v>1.5341407115418345E-2</v>
      </c>
      <c r="E316" s="59">
        <v>2</v>
      </c>
    </row>
    <row r="317" spans="1:5" x14ac:dyDescent="0.3">
      <c r="A317" s="64" t="s">
        <v>39</v>
      </c>
      <c r="B317" s="57">
        <v>43945</v>
      </c>
      <c r="C317" s="57">
        <v>45772</v>
      </c>
      <c r="D317" s="58">
        <v>1.5844051928210614E-2</v>
      </c>
      <c r="E317" s="59">
        <v>2</v>
      </c>
    </row>
    <row r="318" spans="1:5" x14ac:dyDescent="0.3">
      <c r="A318" s="64" t="s">
        <v>40</v>
      </c>
      <c r="B318" s="57">
        <v>43917</v>
      </c>
      <c r="C318" s="57">
        <v>45744</v>
      </c>
      <c r="D318" s="58">
        <v>1.7050069164844032E-2</v>
      </c>
      <c r="E318" s="59">
        <v>2</v>
      </c>
    </row>
    <row r="320" spans="1:5" x14ac:dyDescent="0.3">
      <c r="A320" s="92" t="s">
        <v>151</v>
      </c>
      <c r="B320" s="93"/>
      <c r="C320" s="93"/>
      <c r="D320" s="93"/>
      <c r="E320" s="93"/>
    </row>
    <row r="321" spans="1:5" ht="14.4" customHeight="1" x14ac:dyDescent="0.3">
      <c r="A321" s="1" t="s">
        <v>968</v>
      </c>
      <c r="B321" s="2"/>
      <c r="C321" s="94" t="s">
        <v>3</v>
      </c>
      <c r="D321" s="94" t="s">
        <v>969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3990</v>
      </c>
      <c r="D326" s="62">
        <v>3540</v>
      </c>
      <c r="E326" s="63" t="s">
        <v>14</v>
      </c>
    </row>
    <row r="327" spans="1:5" x14ac:dyDescent="0.3">
      <c r="A327" s="19"/>
      <c r="B327" s="20" t="s">
        <v>15</v>
      </c>
      <c r="C327" s="56">
        <v>-0.60119339329741905</v>
      </c>
      <c r="D327" s="56">
        <v>-0.187745028682406</v>
      </c>
      <c r="E327" s="22"/>
    </row>
    <row r="328" spans="1:5" x14ac:dyDescent="0.3">
      <c r="A328" s="8" t="s">
        <v>16</v>
      </c>
      <c r="B328" s="16" t="s">
        <v>11</v>
      </c>
      <c r="C328" s="61">
        <v>7730</v>
      </c>
      <c r="D328" s="61">
        <v>10240</v>
      </c>
      <c r="E328" s="63" t="s">
        <v>14</v>
      </c>
    </row>
    <row r="329" spans="1:5" x14ac:dyDescent="0.3">
      <c r="A329" s="19"/>
      <c r="B329" s="20" t="s">
        <v>15</v>
      </c>
      <c r="C329" s="56">
        <v>-0.226920582120582</v>
      </c>
      <c r="D329" s="56">
        <v>4.7317206027326399E-3</v>
      </c>
      <c r="E329" s="22"/>
    </row>
    <row r="330" spans="1:5" x14ac:dyDescent="0.3">
      <c r="A330" s="8" t="s">
        <v>19</v>
      </c>
      <c r="B330" s="16" t="s">
        <v>11</v>
      </c>
      <c r="C330" s="61">
        <v>10680</v>
      </c>
      <c r="D330" s="61">
        <v>14470</v>
      </c>
      <c r="E330" s="63" t="s">
        <v>14</v>
      </c>
    </row>
    <row r="331" spans="1:5" x14ac:dyDescent="0.3">
      <c r="A331" s="19"/>
      <c r="B331" s="20" t="s">
        <v>15</v>
      </c>
      <c r="C331" s="56">
        <v>6.7837215185094293E-2</v>
      </c>
      <c r="D331" s="56">
        <v>7.6678346674939904E-2</v>
      </c>
      <c r="E331" s="22"/>
    </row>
    <row r="332" spans="1:5" x14ac:dyDescent="0.3">
      <c r="A332" s="8" t="s">
        <v>22</v>
      </c>
      <c r="B332" s="16" t="s">
        <v>11</v>
      </c>
      <c r="C332" s="61">
        <v>14230</v>
      </c>
      <c r="D332" s="61">
        <v>18400</v>
      </c>
      <c r="E332" s="63" t="s">
        <v>14</v>
      </c>
    </row>
    <row r="333" spans="1:5" x14ac:dyDescent="0.3">
      <c r="A333" s="19"/>
      <c r="B333" s="20" t="s">
        <v>15</v>
      </c>
      <c r="C333" s="56">
        <v>0.42321871999999999</v>
      </c>
      <c r="D333" s="56">
        <v>0.129720903726565</v>
      </c>
      <c r="E333" s="22"/>
    </row>
    <row r="334" spans="1:5" ht="36" customHeight="1" x14ac:dyDescent="0.3">
      <c r="A334" s="87" t="s">
        <v>25</v>
      </c>
      <c r="B334" s="87"/>
      <c r="C334" s="87"/>
      <c r="D334" s="87"/>
      <c r="E334" s="87"/>
    </row>
    <row r="335" spans="1:5" x14ac:dyDescent="0.3">
      <c r="A335" s="5" t="s">
        <v>26</v>
      </c>
    </row>
    <row r="336" spans="1:5" x14ac:dyDescent="0.3">
      <c r="A336" s="65" t="s">
        <v>1055</v>
      </c>
    </row>
    <row r="337" spans="1:5" x14ac:dyDescent="0.3">
      <c r="A337" s="65" t="s">
        <v>977</v>
      </c>
    </row>
    <row r="338" spans="1:5" x14ac:dyDescent="0.3">
      <c r="A338" s="65" t="s">
        <v>972</v>
      </c>
    </row>
    <row r="339" spans="1:5" ht="14.4" customHeight="1" x14ac:dyDescent="0.3">
      <c r="A339" s="5" t="s">
        <v>30</v>
      </c>
    </row>
    <row r="340" spans="1:5" ht="14.4" customHeight="1" x14ac:dyDescent="0.3">
      <c r="A340" s="88" t="s">
        <v>31</v>
      </c>
      <c r="B340" s="89"/>
      <c r="C340" s="89"/>
      <c r="D340" s="89"/>
      <c r="E340" s="90"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44042</v>
      </c>
      <c r="C343" s="57">
        <v>45869</v>
      </c>
      <c r="D343" s="58">
        <v>0.15179034759654939</v>
      </c>
      <c r="E343" s="59">
        <v>4</v>
      </c>
    </row>
    <row r="344" spans="1:5" x14ac:dyDescent="0.3">
      <c r="A344" s="31" t="s">
        <v>37</v>
      </c>
      <c r="B344" s="57">
        <v>44011</v>
      </c>
      <c r="C344" s="57">
        <v>45838</v>
      </c>
      <c r="D344" s="58">
        <v>0.15210000000000001</v>
      </c>
      <c r="E344" s="59">
        <v>4</v>
      </c>
    </row>
    <row r="345" spans="1:5" x14ac:dyDescent="0.3">
      <c r="A345" s="64" t="s">
        <v>38</v>
      </c>
      <c r="B345" s="57">
        <v>43980</v>
      </c>
      <c r="C345" s="57">
        <v>45807</v>
      </c>
      <c r="D345" s="58">
        <v>0.15459999999999999</v>
      </c>
      <c r="E345" s="59">
        <v>4</v>
      </c>
    </row>
    <row r="346" spans="1:5" x14ac:dyDescent="0.3">
      <c r="A346" s="64" t="s">
        <v>39</v>
      </c>
      <c r="B346" s="57">
        <v>43951</v>
      </c>
      <c r="C346" s="57">
        <v>45777</v>
      </c>
      <c r="D346" s="58">
        <v>0.15413849642631602</v>
      </c>
      <c r="E346" s="59">
        <v>4</v>
      </c>
    </row>
    <row r="347" spans="1:5" x14ac:dyDescent="0.3">
      <c r="A347" s="64" t="s">
        <v>40</v>
      </c>
      <c r="B347" s="57">
        <v>43921</v>
      </c>
      <c r="C347" s="57">
        <v>45747</v>
      </c>
      <c r="D347" s="58">
        <v>0.15218619649308682</v>
      </c>
      <c r="E347" s="59">
        <v>4</v>
      </c>
    </row>
    <row r="349" spans="1:5" x14ac:dyDescent="0.3">
      <c r="A349" s="92" t="s">
        <v>162</v>
      </c>
      <c r="B349" s="93"/>
      <c r="C349" s="93"/>
      <c r="D349" s="93"/>
      <c r="E349" s="93"/>
    </row>
    <row r="350" spans="1:5" ht="14.4" customHeight="1"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8090</v>
      </c>
      <c r="D355" s="54">
        <v>7700</v>
      </c>
      <c r="E355" s="55" t="s">
        <v>14</v>
      </c>
    </row>
    <row r="356" spans="1:5" x14ac:dyDescent="0.3">
      <c r="A356" s="19"/>
      <c r="B356" s="20" t="s">
        <v>15</v>
      </c>
      <c r="C356" s="56">
        <v>-0.19100091828972199</v>
      </c>
      <c r="D356" s="56">
        <v>-5.0826902693010198E-2</v>
      </c>
      <c r="E356" s="22"/>
    </row>
    <row r="357" spans="1:5" x14ac:dyDescent="0.3">
      <c r="A357" s="8" t="s">
        <v>16</v>
      </c>
      <c r="B357" s="16" t="s">
        <v>11</v>
      </c>
      <c r="C357" s="53">
        <v>8880</v>
      </c>
      <c r="D357" s="53">
        <v>9430</v>
      </c>
      <c r="E357" s="55" t="s">
        <v>14</v>
      </c>
    </row>
    <row r="358" spans="1:5" x14ac:dyDescent="0.3">
      <c r="A358" s="19"/>
      <c r="B358" s="20" t="s">
        <v>15</v>
      </c>
      <c r="C358" s="56">
        <v>-0.111513854619298</v>
      </c>
      <c r="D358" s="56">
        <v>-1.16078325133667E-2</v>
      </c>
      <c r="E358" s="22"/>
    </row>
    <row r="359" spans="1:5" x14ac:dyDescent="0.3">
      <c r="A359" s="8" t="s">
        <v>19</v>
      </c>
      <c r="B359" s="16" t="s">
        <v>11</v>
      </c>
      <c r="C359" s="53">
        <v>10140</v>
      </c>
      <c r="D359" s="53">
        <v>10890</v>
      </c>
      <c r="E359" s="55" t="s">
        <v>14</v>
      </c>
    </row>
    <row r="360" spans="1:5" x14ac:dyDescent="0.3">
      <c r="A360" s="19"/>
      <c r="B360" s="20" t="s">
        <v>15</v>
      </c>
      <c r="C360" s="56">
        <v>1.35084472426699E-2</v>
      </c>
      <c r="D360" s="56">
        <v>1.7230037121799699E-2</v>
      </c>
      <c r="E360" s="22"/>
    </row>
    <row r="361" spans="1:5" x14ac:dyDescent="0.3">
      <c r="A361" s="8" t="s">
        <v>22</v>
      </c>
      <c r="B361" s="16" t="s">
        <v>11</v>
      </c>
      <c r="C361" s="53">
        <v>12280</v>
      </c>
      <c r="D361" s="53">
        <v>12700</v>
      </c>
      <c r="E361" s="55" t="s">
        <v>14</v>
      </c>
    </row>
    <row r="362" spans="1:5" x14ac:dyDescent="0.3">
      <c r="A362" s="19"/>
      <c r="B362" s="20" t="s">
        <v>15</v>
      </c>
      <c r="C362" s="56">
        <v>0.228363161616711</v>
      </c>
      <c r="D362" s="56">
        <v>4.8927266801036498E-2</v>
      </c>
      <c r="E362" s="22"/>
    </row>
    <row r="363" spans="1:5" ht="33" customHeight="1" x14ac:dyDescent="0.3">
      <c r="A363" s="87" t="s">
        <v>25</v>
      </c>
      <c r="B363" s="87"/>
      <c r="C363" s="87"/>
      <c r="D363" s="87"/>
      <c r="E363" s="87"/>
    </row>
    <row r="364" spans="1:5" x14ac:dyDescent="0.3">
      <c r="A364" s="5" t="s">
        <v>26</v>
      </c>
    </row>
    <row r="365" spans="1:5" x14ac:dyDescent="0.3">
      <c r="A365" s="65" t="s">
        <v>991</v>
      </c>
    </row>
    <row r="366" spans="1:5" x14ac:dyDescent="0.3">
      <c r="A366" s="65" t="s">
        <v>1056</v>
      </c>
    </row>
    <row r="367" spans="1:5" x14ac:dyDescent="0.3">
      <c r="A367" s="65" t="s">
        <v>972</v>
      </c>
    </row>
    <row r="368" spans="1:5" x14ac:dyDescent="0.3">
      <c r="A368" s="5" t="s">
        <v>30</v>
      </c>
    </row>
    <row r="369" spans="1:5" ht="14.4" customHeight="1" x14ac:dyDescent="0.3">
      <c r="A369" s="88" t="s">
        <v>31</v>
      </c>
      <c r="B369" s="89"/>
      <c r="C369" s="89"/>
      <c r="D369" s="89"/>
      <c r="E369" s="90"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44036</v>
      </c>
      <c r="C372" s="57">
        <v>45863</v>
      </c>
      <c r="D372" s="58">
        <v>3.4843003823018373E-2</v>
      </c>
      <c r="E372" s="59">
        <v>2</v>
      </c>
    </row>
    <row r="373" spans="1:5" x14ac:dyDescent="0.3">
      <c r="A373" s="31" t="s">
        <v>37</v>
      </c>
      <c r="B373" s="57">
        <v>44008</v>
      </c>
      <c r="C373" s="57">
        <v>45835</v>
      </c>
      <c r="D373" s="58">
        <v>3.49E-2</v>
      </c>
      <c r="E373" s="59">
        <v>2</v>
      </c>
    </row>
    <row r="374" spans="1:5" x14ac:dyDescent="0.3">
      <c r="A374" s="60" t="s">
        <v>38</v>
      </c>
      <c r="B374" s="57">
        <v>43980</v>
      </c>
      <c r="C374" s="57">
        <v>45807</v>
      </c>
      <c r="D374" s="58">
        <v>3.7400000000000003E-2</v>
      </c>
      <c r="E374" s="59">
        <v>2</v>
      </c>
    </row>
    <row r="375" spans="1:5" x14ac:dyDescent="0.3">
      <c r="A375" s="60" t="s">
        <v>39</v>
      </c>
      <c r="B375" s="57">
        <v>43945</v>
      </c>
      <c r="C375" s="57">
        <v>45772</v>
      </c>
      <c r="D375" s="58">
        <v>3.9851626794476194E-2</v>
      </c>
      <c r="E375" s="59">
        <v>2</v>
      </c>
    </row>
    <row r="376" spans="1:5" x14ac:dyDescent="0.3">
      <c r="A376" s="60" t="s">
        <v>40</v>
      </c>
      <c r="B376" s="57">
        <v>43917</v>
      </c>
      <c r="C376" s="57">
        <v>45744</v>
      </c>
      <c r="D376" s="58">
        <v>4.3436759043749593E-2</v>
      </c>
      <c r="E376" s="59">
        <v>2</v>
      </c>
    </row>
    <row r="378" spans="1:5" x14ac:dyDescent="0.3">
      <c r="A378" s="92" t="s">
        <v>171</v>
      </c>
      <c r="B378" s="93"/>
      <c r="C378" s="93"/>
      <c r="D378" s="93"/>
      <c r="E378" s="93"/>
    </row>
    <row r="379" spans="1:5" ht="14.4" customHeight="1" x14ac:dyDescent="0.3">
      <c r="A379" s="1" t="s">
        <v>958</v>
      </c>
      <c r="B379" s="2"/>
      <c r="C379" s="94" t="s">
        <v>3</v>
      </c>
      <c r="D379" s="94" t="s">
        <v>959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5700</v>
      </c>
      <c r="D384" s="62">
        <v>5720</v>
      </c>
      <c r="E384" s="63" t="s">
        <v>14</v>
      </c>
    </row>
    <row r="385" spans="1:5" x14ac:dyDescent="0.3">
      <c r="A385" s="19"/>
      <c r="B385" s="20" t="s">
        <v>15</v>
      </c>
      <c r="C385" s="56">
        <v>-0.430283666146483</v>
      </c>
      <c r="D385" s="56">
        <v>-0.169748948825517</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10000</v>
      </c>
      <c r="D388" s="61">
        <v>10680</v>
      </c>
      <c r="E388" s="63" t="s">
        <v>14</v>
      </c>
    </row>
    <row r="389" spans="1:5" x14ac:dyDescent="0.3">
      <c r="A389" s="19"/>
      <c r="B389" s="20" t="s">
        <v>15</v>
      </c>
      <c r="C389" s="56">
        <v>-1.3441058591512299E-4</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87" t="s">
        <v>25</v>
      </c>
      <c r="B392" s="87"/>
      <c r="C392" s="87"/>
      <c r="D392" s="87"/>
      <c r="E392" s="87"/>
    </row>
    <row r="393" spans="1:5" x14ac:dyDescent="0.3">
      <c r="A393" s="5" t="s">
        <v>26</v>
      </c>
    </row>
    <row r="394" spans="1:5" x14ac:dyDescent="0.3">
      <c r="A394" s="65" t="s">
        <v>964</v>
      </c>
    </row>
    <row r="395" spans="1:5" x14ac:dyDescent="0.3">
      <c r="A395" s="65" t="s">
        <v>973</v>
      </c>
    </row>
    <row r="396" spans="1:5" x14ac:dyDescent="0.3">
      <c r="A396" s="65" t="s">
        <v>966</v>
      </c>
    </row>
    <row r="397" spans="1:5" ht="14.4" customHeight="1" x14ac:dyDescent="0.3">
      <c r="A397" s="5" t="s">
        <v>30</v>
      </c>
    </row>
    <row r="398" spans="1:5" ht="14.4" customHeight="1" x14ac:dyDescent="0.3">
      <c r="A398" s="88" t="s">
        <v>31</v>
      </c>
      <c r="B398" s="89"/>
      <c r="C398" s="89"/>
      <c r="D398" s="89"/>
      <c r="E398" s="90" t="b">
        <v>1</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44040</v>
      </c>
      <c r="C401" s="57">
        <v>45867</v>
      </c>
      <c r="D401" s="58">
        <v>0.10009823015473031</v>
      </c>
      <c r="E401" s="59">
        <v>3</v>
      </c>
    </row>
    <row r="402" spans="1:5" x14ac:dyDescent="0.3">
      <c r="A402" s="31" t="s">
        <v>37</v>
      </c>
      <c r="B402" s="57">
        <v>44005</v>
      </c>
      <c r="C402" s="57">
        <v>45832</v>
      </c>
      <c r="D402" s="58">
        <v>0.10120290826444642</v>
      </c>
      <c r="E402" s="59">
        <v>3</v>
      </c>
    </row>
    <row r="403" spans="1:5" x14ac:dyDescent="0.3">
      <c r="A403" s="64" t="s">
        <v>38</v>
      </c>
      <c r="B403" s="57">
        <v>43977</v>
      </c>
      <c r="C403" s="57">
        <v>45804</v>
      </c>
      <c r="D403" s="58">
        <v>0.1054900983390468</v>
      </c>
      <c r="E403" s="59">
        <v>3</v>
      </c>
    </row>
    <row r="404" spans="1:5" x14ac:dyDescent="0.3">
      <c r="A404" s="64" t="s">
        <v>39</v>
      </c>
      <c r="B404" s="57">
        <v>43949</v>
      </c>
      <c r="C404" s="57">
        <v>45776</v>
      </c>
      <c r="D404" s="58">
        <v>0.10576188693615467</v>
      </c>
      <c r="E404" s="59">
        <v>3</v>
      </c>
    </row>
    <row r="405" spans="1:5" x14ac:dyDescent="0.3">
      <c r="A405" s="64" t="s">
        <v>40</v>
      </c>
      <c r="B405" s="57">
        <v>43914</v>
      </c>
      <c r="C405" s="57">
        <v>45741</v>
      </c>
      <c r="D405" s="58">
        <v>0.10636113454697305</v>
      </c>
      <c r="E405" s="59">
        <v>3</v>
      </c>
    </row>
    <row r="407" spans="1:5" x14ac:dyDescent="0.3">
      <c r="A407" s="92" t="s">
        <v>835</v>
      </c>
      <c r="B407" s="93"/>
      <c r="C407" s="93"/>
      <c r="D407" s="93"/>
      <c r="E407" s="93"/>
    </row>
    <row r="408" spans="1:5" ht="14.4" customHeight="1"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6510</v>
      </c>
      <c r="D413" s="54">
        <v>6680</v>
      </c>
      <c r="E413" s="55" t="s">
        <v>14</v>
      </c>
    </row>
    <row r="414" spans="1:5" x14ac:dyDescent="0.3">
      <c r="A414" s="19"/>
      <c r="B414" s="20" t="s">
        <v>15</v>
      </c>
      <c r="C414" s="56">
        <v>-0.34883196082908602</v>
      </c>
      <c r="D414" s="56">
        <v>-0.12596064357814299</v>
      </c>
      <c r="E414" s="22"/>
    </row>
    <row r="415" spans="1:5" x14ac:dyDescent="0.3">
      <c r="A415" s="8" t="s">
        <v>16</v>
      </c>
      <c r="B415" s="16" t="s">
        <v>11</v>
      </c>
      <c r="C415" s="53">
        <v>8330</v>
      </c>
      <c r="D415" s="53">
        <v>7980</v>
      </c>
      <c r="E415" s="55" t="s">
        <v>14</v>
      </c>
    </row>
    <row r="416" spans="1:5" x14ac:dyDescent="0.3">
      <c r="A416" s="19"/>
      <c r="B416" s="20" t="s">
        <v>15</v>
      </c>
      <c r="C416" s="56">
        <v>-0.16719004507108701</v>
      </c>
      <c r="D416" s="56">
        <v>-7.2494295869660705E-2</v>
      </c>
      <c r="E416" s="22"/>
    </row>
    <row r="417" spans="1:5" x14ac:dyDescent="0.3">
      <c r="A417" s="8" t="s">
        <v>19</v>
      </c>
      <c r="B417" s="16" t="s">
        <v>11</v>
      </c>
      <c r="C417" s="53">
        <v>10020</v>
      </c>
      <c r="D417" s="53">
        <v>10290</v>
      </c>
      <c r="E417" s="55" t="s">
        <v>14</v>
      </c>
    </row>
    <row r="418" spans="1:5" x14ac:dyDescent="0.3">
      <c r="A418" s="19"/>
      <c r="B418" s="20" t="s">
        <v>15</v>
      </c>
      <c r="C418" s="56">
        <v>2.4284160927872099E-3</v>
      </c>
      <c r="D418" s="56">
        <v>9.4171080047742405E-3</v>
      </c>
      <c r="E418" s="22"/>
    </row>
    <row r="419" spans="1:5" x14ac:dyDescent="0.3">
      <c r="A419" s="8" t="s">
        <v>22</v>
      </c>
      <c r="B419" s="16" t="s">
        <v>11</v>
      </c>
      <c r="C419" s="53">
        <v>12350</v>
      </c>
      <c r="D419" s="53">
        <v>12350</v>
      </c>
      <c r="E419" s="55" t="s">
        <v>14</v>
      </c>
    </row>
    <row r="420" spans="1:5" x14ac:dyDescent="0.3">
      <c r="A420" s="19"/>
      <c r="B420" s="20" t="s">
        <v>15</v>
      </c>
      <c r="C420" s="56">
        <v>0.23536916257270299</v>
      </c>
      <c r="D420" s="56">
        <v>7.2939933110958394E-2</v>
      </c>
      <c r="E420" s="22"/>
    </row>
    <row r="421" spans="1:5" ht="34.799999999999997" customHeight="1" x14ac:dyDescent="0.3">
      <c r="A421" s="87" t="s">
        <v>25</v>
      </c>
      <c r="B421" s="87"/>
      <c r="C421" s="87"/>
      <c r="D421" s="87"/>
      <c r="E421" s="87"/>
    </row>
    <row r="422" spans="1:5" x14ac:dyDescent="0.3">
      <c r="A422" s="5" t="s">
        <v>26</v>
      </c>
    </row>
    <row r="423" spans="1:5" x14ac:dyDescent="0.3">
      <c r="A423" s="65" t="s">
        <v>964</v>
      </c>
    </row>
    <row r="424" spans="1:5" x14ac:dyDescent="0.3">
      <c r="A424" s="65" t="s">
        <v>1057</v>
      </c>
    </row>
    <row r="425" spans="1:5" x14ac:dyDescent="0.3">
      <c r="A425" s="65" t="s">
        <v>966</v>
      </c>
    </row>
    <row r="426" spans="1:5" x14ac:dyDescent="0.3">
      <c r="A426" s="5" t="s">
        <v>30</v>
      </c>
    </row>
    <row r="427" spans="1:5" ht="14.4" customHeight="1" x14ac:dyDescent="0.3">
      <c r="A427" s="88" t="s">
        <v>31</v>
      </c>
      <c r="B427" s="89"/>
      <c r="C427" s="89"/>
      <c r="D427" s="89"/>
      <c r="E427" s="90"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44033</v>
      </c>
      <c r="C430" s="57">
        <v>45863</v>
      </c>
      <c r="D430" s="58">
        <v>6.3110245175579241E-2</v>
      </c>
      <c r="E430" s="59">
        <v>3</v>
      </c>
    </row>
    <row r="431" spans="1:5" x14ac:dyDescent="0.3">
      <c r="A431" s="31" t="s">
        <v>37</v>
      </c>
      <c r="B431" s="57">
        <v>44008</v>
      </c>
      <c r="C431" s="57">
        <v>45835</v>
      </c>
      <c r="D431" s="58">
        <v>6.2799999999999995E-2</v>
      </c>
      <c r="E431" s="59">
        <v>3</v>
      </c>
    </row>
    <row r="432" spans="1:5" x14ac:dyDescent="0.3">
      <c r="A432" s="60" t="s">
        <v>38</v>
      </c>
      <c r="B432" s="57">
        <v>43977</v>
      </c>
      <c r="C432" s="57">
        <v>45804</v>
      </c>
      <c r="D432" s="58">
        <v>6.7000000000000004E-2</v>
      </c>
      <c r="E432" s="59">
        <v>3</v>
      </c>
    </row>
    <row r="433" spans="1:5" x14ac:dyDescent="0.3">
      <c r="A433" s="60" t="s">
        <v>39</v>
      </c>
      <c r="B433" s="57">
        <v>43942</v>
      </c>
      <c r="C433" s="57">
        <v>45772</v>
      </c>
      <c r="D433" s="58">
        <v>6.7770169650012951E-2</v>
      </c>
      <c r="E433" s="59">
        <v>3</v>
      </c>
    </row>
    <row r="434" spans="1:5" x14ac:dyDescent="0.3">
      <c r="A434" s="60" t="s">
        <v>40</v>
      </c>
      <c r="B434" s="57">
        <v>43914</v>
      </c>
      <c r="C434" s="57">
        <v>45744</v>
      </c>
      <c r="D434" s="58">
        <v>6.9027545015088232E-2</v>
      </c>
      <c r="E434" s="59">
        <v>3</v>
      </c>
    </row>
    <row r="436" spans="1:5" x14ac:dyDescent="0.3">
      <c r="A436" s="92" t="s">
        <v>180</v>
      </c>
      <c r="B436" s="93"/>
      <c r="C436" s="93"/>
      <c r="D436" s="93"/>
      <c r="E436" s="93"/>
    </row>
    <row r="437" spans="1:5" ht="14.4" customHeight="1"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5890</v>
      </c>
      <c r="D442" s="62">
        <v>5890</v>
      </c>
      <c r="E442" s="63" t="s">
        <v>14</v>
      </c>
    </row>
    <row r="443" spans="1:5" x14ac:dyDescent="0.3">
      <c r="A443" s="19"/>
      <c r="B443" s="20" t="s">
        <v>15</v>
      </c>
      <c r="C443" s="56">
        <v>-0.411194289428508</v>
      </c>
      <c r="D443" s="56">
        <v>-0.161840471035645</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10060</v>
      </c>
      <c r="D446" s="61">
        <v>10770</v>
      </c>
      <c r="E446" s="63" t="s">
        <v>14</v>
      </c>
    </row>
    <row r="447" spans="1:5" x14ac:dyDescent="0.3">
      <c r="A447" s="19"/>
      <c r="B447" s="20" t="s">
        <v>15</v>
      </c>
      <c r="C447" s="56">
        <v>6.3283796669844098E-3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87" t="s">
        <v>25</v>
      </c>
      <c r="B450" s="87"/>
      <c r="C450" s="87"/>
      <c r="D450" s="87"/>
      <c r="E450" s="87"/>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30</v>
      </c>
    </row>
    <row r="456" spans="1:5" ht="14.4" customHeight="1" x14ac:dyDescent="0.3">
      <c r="A456" s="88" t="s">
        <v>31</v>
      </c>
      <c r="B456" s="89"/>
      <c r="C456" s="89"/>
      <c r="D456" s="89"/>
      <c r="E456" s="90"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44040</v>
      </c>
      <c r="C459" s="57">
        <v>45867</v>
      </c>
      <c r="D459" s="58">
        <v>9.6500000000000002E-2</v>
      </c>
      <c r="E459" s="59">
        <v>3</v>
      </c>
    </row>
    <row r="460" spans="1:5" x14ac:dyDescent="0.3">
      <c r="A460" s="31" t="s">
        <v>37</v>
      </c>
      <c r="B460" s="57">
        <v>44005</v>
      </c>
      <c r="C460" s="57">
        <v>45832</v>
      </c>
      <c r="D460" s="58">
        <v>9.7430612102595196E-2</v>
      </c>
      <c r="E460" s="59">
        <v>3</v>
      </c>
    </row>
    <row r="461" spans="1:5" x14ac:dyDescent="0.3">
      <c r="A461" s="64" t="s">
        <v>38</v>
      </c>
      <c r="B461" s="57">
        <v>43977</v>
      </c>
      <c r="C461" s="57">
        <v>45804</v>
      </c>
      <c r="D461" s="58">
        <v>0.10129608560799815</v>
      </c>
      <c r="E461" s="59">
        <v>3</v>
      </c>
    </row>
    <row r="462" spans="1:5" x14ac:dyDescent="0.3">
      <c r="A462" s="64" t="s">
        <v>39</v>
      </c>
      <c r="B462" s="57">
        <v>43949</v>
      </c>
      <c r="C462" s="57">
        <v>45776</v>
      </c>
      <c r="D462" s="58">
        <v>0.10154602459487985</v>
      </c>
      <c r="E462" s="59">
        <v>3</v>
      </c>
    </row>
    <row r="463" spans="1:5" x14ac:dyDescent="0.3">
      <c r="A463" s="64" t="s">
        <v>40</v>
      </c>
      <c r="B463" s="57">
        <v>43914</v>
      </c>
      <c r="C463" s="57">
        <v>45741</v>
      </c>
      <c r="D463" s="58">
        <v>0.10209409372887007</v>
      </c>
      <c r="E463" s="59">
        <v>3</v>
      </c>
    </row>
    <row r="465" spans="1:5" x14ac:dyDescent="0.3">
      <c r="A465" s="92" t="s">
        <v>189</v>
      </c>
      <c r="B465" s="93"/>
      <c r="C465" s="93"/>
      <c r="D465" s="93"/>
      <c r="E465" s="93"/>
    </row>
    <row r="466" spans="1:5" ht="14.4" customHeight="1" x14ac:dyDescent="0.3">
      <c r="A466" s="1" t="s">
        <v>978</v>
      </c>
      <c r="B466" s="2"/>
      <c r="C466" s="94" t="s">
        <v>3</v>
      </c>
      <c r="D466" s="94" t="s">
        <v>979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7350</v>
      </c>
      <c r="D471" s="62">
        <v>7860</v>
      </c>
      <c r="E471" s="63" t="s">
        <v>14</v>
      </c>
    </row>
    <row r="472" spans="1:5" x14ac:dyDescent="0.3">
      <c r="A472" s="19"/>
      <c r="B472" s="20" t="s">
        <v>15</v>
      </c>
      <c r="C472" s="56">
        <v>-0.265411383427126</v>
      </c>
      <c r="D472" s="56">
        <v>-0.113358838553764</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9330</v>
      </c>
      <c r="D475" s="61">
        <v>9750</v>
      </c>
      <c r="E475" s="63" t="s">
        <v>14</v>
      </c>
    </row>
    <row r="476" spans="1:5" x14ac:dyDescent="0.3">
      <c r="A476" s="19"/>
      <c r="B476" s="20" t="s">
        <v>15</v>
      </c>
      <c r="C476" s="56">
        <v>-6.66700122563674E-2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87" t="s">
        <v>25</v>
      </c>
      <c r="B479" s="87"/>
      <c r="C479" s="87"/>
      <c r="D479" s="87"/>
      <c r="E479" s="87"/>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30</v>
      </c>
    </row>
    <row r="485" spans="1:5" ht="14.4" customHeight="1" x14ac:dyDescent="0.3">
      <c r="A485" s="88" t="s">
        <v>31</v>
      </c>
      <c r="B485" s="89"/>
      <c r="C485" s="89"/>
      <c r="D485" s="89"/>
      <c r="E485" s="90"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44027</v>
      </c>
      <c r="C488" s="57">
        <v>45860</v>
      </c>
      <c r="D488" s="58">
        <v>4.3151257514392208E-2</v>
      </c>
      <c r="E488" s="59">
        <v>2</v>
      </c>
    </row>
    <row r="489" spans="1:5" x14ac:dyDescent="0.3">
      <c r="A489" s="31" t="s">
        <v>37</v>
      </c>
      <c r="B489" s="57">
        <v>43998</v>
      </c>
      <c r="C489" s="57">
        <v>45832</v>
      </c>
      <c r="D489" s="58">
        <v>4.3200000000000002E-2</v>
      </c>
      <c r="E489" s="59">
        <v>2</v>
      </c>
    </row>
    <row r="490" spans="1:5" x14ac:dyDescent="0.3">
      <c r="A490" s="64" t="s">
        <v>38</v>
      </c>
      <c r="B490" s="57">
        <v>43970</v>
      </c>
      <c r="C490" s="57">
        <v>45804</v>
      </c>
      <c r="D490" s="58">
        <v>4.5999999999999999E-2</v>
      </c>
      <c r="E490" s="59">
        <v>2</v>
      </c>
    </row>
    <row r="491" spans="1:5" x14ac:dyDescent="0.3">
      <c r="A491" s="64" t="s">
        <v>39</v>
      </c>
      <c r="B491" s="57">
        <v>43956</v>
      </c>
      <c r="C491" s="57">
        <v>45776</v>
      </c>
      <c r="D491" s="58">
        <v>4.5750915306692994E-2</v>
      </c>
      <c r="E491" s="59">
        <v>2</v>
      </c>
    </row>
    <row r="492" spans="1:5" x14ac:dyDescent="0.3">
      <c r="A492" s="64" t="s">
        <v>40</v>
      </c>
      <c r="B492" s="57">
        <v>43914</v>
      </c>
      <c r="C492" s="57">
        <v>45734</v>
      </c>
      <c r="D492" s="58">
        <v>4.7423028135128352E-2</v>
      </c>
      <c r="E492" s="59">
        <v>2</v>
      </c>
    </row>
    <row r="494" spans="1:5" x14ac:dyDescent="0.3">
      <c r="A494" s="92" t="s">
        <v>200</v>
      </c>
      <c r="B494" s="93"/>
      <c r="C494" s="93"/>
      <c r="D494" s="93"/>
      <c r="E494" s="93"/>
    </row>
    <row r="495" spans="1:5" ht="14.4" customHeight="1" x14ac:dyDescent="0.3">
      <c r="A495" s="1" t="s">
        <v>968</v>
      </c>
      <c r="B495" s="2"/>
      <c r="C495" s="94" t="s">
        <v>3</v>
      </c>
      <c r="D495" s="94" t="s">
        <v>969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7420</v>
      </c>
      <c r="D500" s="62">
        <v>6910</v>
      </c>
      <c r="E500" s="63" t="s">
        <v>14</v>
      </c>
    </row>
    <row r="501" spans="1:5" x14ac:dyDescent="0.3">
      <c r="A501" s="19"/>
      <c r="B501" s="20" t="s">
        <v>15</v>
      </c>
      <c r="C501" s="56">
        <v>-0.25847138277433102</v>
      </c>
      <c r="D501" s="56">
        <v>-7.1175198822522101E-2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-2.7145942157861301E-3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87" t="s">
        <v>25</v>
      </c>
      <c r="B508" s="87"/>
      <c r="C508" s="87"/>
      <c r="D508" s="87"/>
      <c r="E508" s="87"/>
    </row>
    <row r="509" spans="1:5" x14ac:dyDescent="0.3">
      <c r="A509" s="5" t="s">
        <v>26</v>
      </c>
    </row>
    <row r="510" spans="1:5" x14ac:dyDescent="0.3">
      <c r="A510" s="65" t="s">
        <v>983</v>
      </c>
    </row>
    <row r="511" spans="1:5" x14ac:dyDescent="0.3">
      <c r="A511" s="65" t="s">
        <v>1059</v>
      </c>
    </row>
    <row r="512" spans="1:5" x14ac:dyDescent="0.3">
      <c r="A512" s="65" t="s">
        <v>972</v>
      </c>
    </row>
    <row r="513" spans="1:5" x14ac:dyDescent="0.3">
      <c r="A513" s="5" t="s">
        <v>30</v>
      </c>
    </row>
    <row r="514" spans="1:5" ht="14.4" customHeight="1" x14ac:dyDescent="0.3">
      <c r="A514" s="88" t="s">
        <v>31</v>
      </c>
      <c r="B514" s="89"/>
      <c r="C514" s="89"/>
      <c r="D514" s="89"/>
      <c r="E514" s="90"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44033</v>
      </c>
      <c r="C517" s="57">
        <v>45867</v>
      </c>
      <c r="D517" s="58">
        <v>4.3046767481874089E-2</v>
      </c>
      <c r="E517" s="59">
        <v>2</v>
      </c>
    </row>
    <row r="518" spans="1:5" x14ac:dyDescent="0.3">
      <c r="A518" s="31" t="s">
        <v>37</v>
      </c>
      <c r="B518" s="57">
        <v>43991</v>
      </c>
      <c r="C518" s="57">
        <v>45825</v>
      </c>
      <c r="D518" s="58">
        <v>4.3548965759749668E-2</v>
      </c>
      <c r="E518" s="59">
        <v>2</v>
      </c>
    </row>
    <row r="519" spans="1:5" x14ac:dyDescent="0.3">
      <c r="A519" s="64" t="s">
        <v>38</v>
      </c>
      <c r="B519" s="57">
        <v>43963</v>
      </c>
      <c r="C519" s="57">
        <v>45797</v>
      </c>
      <c r="D519" s="58">
        <v>4.9264022817894049E-2</v>
      </c>
      <c r="E519" s="59">
        <v>2</v>
      </c>
    </row>
    <row r="520" spans="1:5" x14ac:dyDescent="0.3">
      <c r="A520" s="64" t="s">
        <v>39</v>
      </c>
      <c r="B520" s="57">
        <v>43949</v>
      </c>
      <c r="C520" s="57">
        <v>45769</v>
      </c>
      <c r="D520" s="58">
        <v>5.2516761798964286E-2</v>
      </c>
      <c r="E520" s="59">
        <v>3</v>
      </c>
    </row>
    <row r="521" spans="1:5" x14ac:dyDescent="0.3">
      <c r="A521" s="64" t="s">
        <v>40</v>
      </c>
      <c r="B521" s="57">
        <v>43921</v>
      </c>
      <c r="C521" s="57">
        <v>45741</v>
      </c>
      <c r="D521" s="58">
        <v>5.4814809034920864E-2</v>
      </c>
      <c r="E521" s="59">
        <v>3</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7320</v>
      </c>
      <c r="D529" s="54">
        <v>7810</v>
      </c>
      <c r="E529" s="55" t="s">
        <v>14</v>
      </c>
    </row>
    <row r="530" spans="1:5" x14ac:dyDescent="0.3">
      <c r="A530" s="19"/>
      <c r="B530" s="20" t="s">
        <v>15</v>
      </c>
      <c r="C530" s="56">
        <v>-0.268081537916808</v>
      </c>
      <c r="D530" s="56">
        <v>-0.11642627312209899</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-2.2719471643757899E-2</v>
      </c>
      <c r="D534" s="56">
        <v>6.6445913694333E-3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4.799999999999997" customHeight="1" x14ac:dyDescent="0.3">
      <c r="A537" s="87" t="s">
        <v>25</v>
      </c>
      <c r="B537" s="87"/>
      <c r="C537" s="87"/>
      <c r="D537" s="87"/>
      <c r="E537" s="87"/>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30</v>
      </c>
    </row>
    <row r="543" spans="1:5" ht="14.4" customHeight="1" x14ac:dyDescent="0.3">
      <c r="A543" s="88" t="s">
        <v>31</v>
      </c>
      <c r="B543" s="89"/>
      <c r="C543" s="89"/>
      <c r="D543" s="89"/>
      <c r="E543" s="90" t="b">
        <v>1</v>
      </c>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44040</v>
      </c>
      <c r="C546" s="57">
        <v>45867</v>
      </c>
      <c r="D546" s="58">
        <v>4.1332464714979707E-2</v>
      </c>
      <c r="E546" s="59">
        <v>2</v>
      </c>
    </row>
    <row r="547" spans="1:5" x14ac:dyDescent="0.3">
      <c r="A547" s="31" t="s">
        <v>37</v>
      </c>
      <c r="B547" s="57">
        <v>44005</v>
      </c>
      <c r="C547" s="57">
        <v>45832</v>
      </c>
      <c r="D547" s="58">
        <v>4.1519970720139875E-2</v>
      </c>
      <c r="E547" s="59">
        <v>2</v>
      </c>
    </row>
    <row r="548" spans="1:5" x14ac:dyDescent="0.3">
      <c r="A548" s="60" t="s">
        <v>38</v>
      </c>
      <c r="B548" s="57">
        <v>43977</v>
      </c>
      <c r="C548" s="57">
        <v>45804</v>
      </c>
      <c r="D548" s="58">
        <v>4.6827466742821455E-2</v>
      </c>
      <c r="E548" s="59">
        <v>2</v>
      </c>
    </row>
    <row r="549" spans="1:5" x14ac:dyDescent="0.3">
      <c r="A549" s="60" t="s">
        <v>39</v>
      </c>
      <c r="B549" s="57">
        <v>43949</v>
      </c>
      <c r="C549" s="57">
        <v>45776</v>
      </c>
      <c r="D549" s="58">
        <v>4.7635968890442422E-2</v>
      </c>
      <c r="E549" s="59">
        <v>2</v>
      </c>
    </row>
    <row r="550" spans="1:5" x14ac:dyDescent="0.3">
      <c r="A550" s="60" t="s">
        <v>40</v>
      </c>
      <c r="B550" s="57">
        <v>43914</v>
      </c>
      <c r="C550" s="57">
        <v>45741</v>
      </c>
      <c r="D550" s="58">
        <v>5.080463533149026E-2</v>
      </c>
      <c r="E550" s="59">
        <v>3</v>
      </c>
    </row>
    <row r="552" spans="1:5" x14ac:dyDescent="0.3">
      <c r="A552" s="92" t="s">
        <v>839</v>
      </c>
      <c r="B552" s="93"/>
      <c r="C552" s="93"/>
      <c r="D552" s="93"/>
      <c r="E552" s="93"/>
    </row>
    <row r="553" spans="1:5" ht="14.4" customHeight="1"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5950</v>
      </c>
      <c r="D558" s="54">
        <v>5540</v>
      </c>
      <c r="E558" s="55" t="s">
        <v>14</v>
      </c>
    </row>
    <row r="559" spans="1:5" x14ac:dyDescent="0.3">
      <c r="A559" s="19"/>
      <c r="B559" s="20" t="s">
        <v>15</v>
      </c>
      <c r="C559" s="56">
        <v>-0.40488830054318198</v>
      </c>
      <c r="D559" s="56">
        <v>-0.17869891976058799</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9970</v>
      </c>
      <c r="D562" s="53">
        <v>11360</v>
      </c>
      <c r="E562" s="55" t="s">
        <v>14</v>
      </c>
    </row>
    <row r="563" spans="1:5" x14ac:dyDescent="0.3">
      <c r="A563" s="19"/>
      <c r="B563" s="20" t="s">
        <v>15</v>
      </c>
      <c r="C563" s="56">
        <v>-3.0208246261199702E-3</v>
      </c>
      <c r="D563" s="56">
        <v>4.3403532560636802E-2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5.4" customHeight="1" x14ac:dyDescent="0.3">
      <c r="A566" s="87" t="s">
        <v>25</v>
      </c>
      <c r="B566" s="87"/>
      <c r="C566" s="87"/>
      <c r="D566" s="87"/>
      <c r="E566" s="87"/>
    </row>
    <row r="567" spans="1:5" x14ac:dyDescent="0.3">
      <c r="A567" s="5" t="s">
        <v>26</v>
      </c>
    </row>
    <row r="568" spans="1:5" x14ac:dyDescent="0.3">
      <c r="A568" s="65" t="s">
        <v>961</v>
      </c>
    </row>
    <row r="569" spans="1:5" x14ac:dyDescent="0.3">
      <c r="A569" s="65" t="s">
        <v>1060</v>
      </c>
    </row>
    <row r="570" spans="1:5" x14ac:dyDescent="0.3">
      <c r="A570" s="65" t="s">
        <v>963</v>
      </c>
    </row>
    <row r="571" spans="1:5" x14ac:dyDescent="0.3">
      <c r="A571" s="5" t="s">
        <v>30</v>
      </c>
    </row>
    <row r="572" spans="1:5" ht="14.4" customHeight="1" x14ac:dyDescent="0.3">
      <c r="A572" s="88" t="s">
        <v>31</v>
      </c>
      <c r="B572" s="89"/>
      <c r="C572" s="89"/>
      <c r="D572" s="89"/>
      <c r="E572" s="90" t="b">
        <v>1</v>
      </c>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44041</v>
      </c>
      <c r="C575" s="57">
        <v>45868</v>
      </c>
      <c r="D575" s="58">
        <v>3.6276848087044754E-2</v>
      </c>
      <c r="E575" s="59">
        <v>2</v>
      </c>
    </row>
    <row r="576" spans="1:5" x14ac:dyDescent="0.3">
      <c r="A576" s="31" t="s">
        <v>37</v>
      </c>
      <c r="B576" s="57">
        <v>44006</v>
      </c>
      <c r="C576" s="57">
        <v>45833</v>
      </c>
      <c r="D576" s="58">
        <v>3.6299999999999999E-2</v>
      </c>
      <c r="E576" s="59">
        <v>2</v>
      </c>
    </row>
    <row r="577" spans="1:5" x14ac:dyDescent="0.3">
      <c r="A577" s="60" t="s">
        <v>38</v>
      </c>
      <c r="B577" s="57">
        <v>43980</v>
      </c>
      <c r="C577" s="57">
        <v>45807</v>
      </c>
      <c r="D577" s="58">
        <v>3.6299999999999999E-2</v>
      </c>
      <c r="E577" s="59">
        <v>2</v>
      </c>
    </row>
    <row r="578" spans="1:5" x14ac:dyDescent="0.3">
      <c r="A578" s="60" t="s">
        <v>39</v>
      </c>
      <c r="B578" s="57">
        <v>44314</v>
      </c>
      <c r="C578" s="57">
        <v>45777</v>
      </c>
      <c r="D578" s="58">
        <v>3.8127452791720425E-2</v>
      </c>
      <c r="E578" s="59">
        <v>2</v>
      </c>
    </row>
    <row r="579" spans="1:5" x14ac:dyDescent="0.3">
      <c r="A579" s="60" t="s">
        <v>40</v>
      </c>
      <c r="B579" s="57">
        <v>44279</v>
      </c>
      <c r="C579" s="57">
        <v>45742</v>
      </c>
      <c r="D579" s="58">
        <v>3.3784558575402177E-2</v>
      </c>
      <c r="E579" s="59">
        <v>2</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6160</v>
      </c>
      <c r="D587" s="62">
        <v>6240</v>
      </c>
      <c r="E587" s="63" t="s">
        <v>14</v>
      </c>
    </row>
    <row r="588" spans="1:5" x14ac:dyDescent="0.3">
      <c r="A588" s="19"/>
      <c r="B588" s="20" t="s">
        <v>15</v>
      </c>
      <c r="C588" s="56">
        <v>-0.38363379676390902</v>
      </c>
      <c r="D588" s="56">
        <v>-0.145559596673698</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-1.1534722349413301E-3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65" t="s">
        <v>961</v>
      </c>
    </row>
    <row r="598" spans="1:5" x14ac:dyDescent="0.3">
      <c r="A598" s="65" t="s">
        <v>987</v>
      </c>
    </row>
    <row r="599" spans="1:5" x14ac:dyDescent="0.3">
      <c r="A599" s="65" t="s">
        <v>966</v>
      </c>
    </row>
    <row r="600" spans="1:5" x14ac:dyDescent="0.3">
      <c r="A600" s="5" t="s">
        <v>30</v>
      </c>
    </row>
    <row r="601" spans="1:5" ht="14.4" customHeight="1" x14ac:dyDescent="0.3">
      <c r="A601" s="88" t="s">
        <v>31</v>
      </c>
      <c r="B601" s="89"/>
      <c r="C601" s="89"/>
      <c r="D601" s="89"/>
      <c r="E601" s="90" t="b">
        <v>1</v>
      </c>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44040</v>
      </c>
      <c r="C604" s="57">
        <v>45867</v>
      </c>
      <c r="D604" s="58">
        <v>7.501908893073761E-2</v>
      </c>
      <c r="E604" s="59">
        <v>3</v>
      </c>
    </row>
    <row r="605" spans="1:5" x14ac:dyDescent="0.3">
      <c r="A605" s="31" t="s">
        <v>37</v>
      </c>
      <c r="B605" s="57">
        <v>44005</v>
      </c>
      <c r="C605" s="57">
        <v>45832</v>
      </c>
      <c r="D605" s="58">
        <v>7.5371675562934837E-2</v>
      </c>
      <c r="E605" s="59">
        <v>3</v>
      </c>
    </row>
    <row r="606" spans="1:5" x14ac:dyDescent="0.3">
      <c r="A606" s="64" t="s">
        <v>38</v>
      </c>
      <c r="B606" s="57">
        <v>43977</v>
      </c>
      <c r="C606" s="57">
        <v>45804</v>
      </c>
      <c r="D606" s="58">
        <v>7.9512483120015034E-2</v>
      </c>
      <c r="E606" s="59">
        <v>3</v>
      </c>
    </row>
    <row r="607" spans="1:5" x14ac:dyDescent="0.3">
      <c r="A607" s="64" t="s">
        <v>39</v>
      </c>
      <c r="B607" s="57">
        <v>43949</v>
      </c>
      <c r="C607" s="57">
        <v>45776</v>
      </c>
      <c r="D607" s="58">
        <v>7.9683441943029204E-2</v>
      </c>
      <c r="E607" s="59">
        <v>3</v>
      </c>
    </row>
    <row r="608" spans="1:5" x14ac:dyDescent="0.3">
      <c r="A608" s="64" t="s">
        <v>40</v>
      </c>
      <c r="B608" s="57">
        <v>43914</v>
      </c>
      <c r="C608" s="57">
        <v>45741</v>
      </c>
      <c r="D608" s="58">
        <v>8.0772309818857968E-2</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6660</v>
      </c>
      <c r="D616" s="62">
        <v>6800</v>
      </c>
      <c r="E616" s="63" t="s">
        <v>14</v>
      </c>
    </row>
    <row r="617" spans="1:5" x14ac:dyDescent="0.3">
      <c r="A617" s="19"/>
      <c r="B617" s="20" t="s">
        <v>15</v>
      </c>
      <c r="C617" s="56">
        <v>-0.333949911986135</v>
      </c>
      <c r="D617" s="56">
        <v>-0.120715925855641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9830</v>
      </c>
      <c r="E620" s="63" t="s">
        <v>14</v>
      </c>
    </row>
    <row r="621" spans="1:5" x14ac:dyDescent="0.3">
      <c r="A621" s="19"/>
      <c r="B621" s="20" t="s">
        <v>15</v>
      </c>
      <c r="C621" s="56">
        <v>-5.19020703079544E-2</v>
      </c>
      <c r="D621" s="56">
        <v>-5.6911242696077204E-3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87" t="s">
        <v>25</v>
      </c>
      <c r="B624" s="87"/>
      <c r="C624" s="87"/>
      <c r="D624" s="87"/>
      <c r="E624" s="87"/>
    </row>
    <row r="625" spans="1:5" x14ac:dyDescent="0.3">
      <c r="A625" s="5" t="s">
        <v>26</v>
      </c>
    </row>
    <row r="626" spans="1:5" x14ac:dyDescent="0.3">
      <c r="A626" s="65" t="s">
        <v>961</v>
      </c>
    </row>
    <row r="627" spans="1:5" x14ac:dyDescent="0.3">
      <c r="A627" s="65" t="s">
        <v>1061</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44040</v>
      </c>
      <c r="C633" s="57">
        <v>45867</v>
      </c>
      <c r="D633" s="58">
        <v>5.4415766739000268E-2</v>
      </c>
      <c r="E633" s="59">
        <v>3</v>
      </c>
    </row>
    <row r="634" spans="1:5" x14ac:dyDescent="0.3">
      <c r="A634" s="31" t="s">
        <v>37</v>
      </c>
      <c r="B634" s="57">
        <v>44005</v>
      </c>
      <c r="C634" s="57">
        <v>45832</v>
      </c>
      <c r="D634" s="58">
        <v>5.4845755129397628E-2</v>
      </c>
      <c r="E634" s="59">
        <v>3</v>
      </c>
    </row>
    <row r="635" spans="1:5" x14ac:dyDescent="0.3">
      <c r="A635" s="64" t="s">
        <v>38</v>
      </c>
      <c r="B635" s="57">
        <v>43977</v>
      </c>
      <c r="C635" s="57">
        <v>45804</v>
      </c>
      <c r="D635" s="58">
        <v>5.9079442774130325E-2</v>
      </c>
      <c r="E635" s="59">
        <v>3</v>
      </c>
    </row>
    <row r="636" spans="1:5" x14ac:dyDescent="0.3">
      <c r="A636" s="64" t="s">
        <v>39</v>
      </c>
      <c r="B636" s="57">
        <v>43949</v>
      </c>
      <c r="C636" s="57">
        <v>45776</v>
      </c>
      <c r="D636" s="58">
        <v>5.9604321736854093E-2</v>
      </c>
      <c r="E636" s="59">
        <v>3</v>
      </c>
    </row>
    <row r="637" spans="1:5" x14ac:dyDescent="0.3">
      <c r="A637" s="64" t="s">
        <v>40</v>
      </c>
      <c r="B637" s="57">
        <v>43914</v>
      </c>
      <c r="C637" s="57">
        <v>45741</v>
      </c>
      <c r="D637" s="58">
        <v>6.1581146417324338E-2</v>
      </c>
      <c r="E637" s="59">
        <v>3</v>
      </c>
    </row>
  </sheetData>
  <mergeCells count="154">
    <mergeCell ref="A22:E22"/>
    <mergeCell ref="A30:E30"/>
    <mergeCell ref="C31:C33"/>
    <mergeCell ref="D31:D33"/>
    <mergeCell ref="E31:E33"/>
    <mergeCell ref="A44:E44"/>
    <mergeCell ref="A1:E1"/>
    <mergeCell ref="C2:C4"/>
    <mergeCell ref="D2:D4"/>
    <mergeCell ref="E2:E4"/>
    <mergeCell ref="A15:E15"/>
    <mergeCell ref="A21:E21"/>
    <mergeCell ref="A73:E73"/>
    <mergeCell ref="A79:E79"/>
    <mergeCell ref="A88:E88"/>
    <mergeCell ref="C89:C91"/>
    <mergeCell ref="D89:D91"/>
    <mergeCell ref="E89:E91"/>
    <mergeCell ref="A50:E50"/>
    <mergeCell ref="A51:E51"/>
    <mergeCell ref="A59:E59"/>
    <mergeCell ref="A131:E131"/>
    <mergeCell ref="A137:E137"/>
    <mergeCell ref="A138:E138"/>
    <mergeCell ref="A146:E146"/>
    <mergeCell ref="C147:C149"/>
    <mergeCell ref="D147:D149"/>
    <mergeCell ref="E147:E149"/>
    <mergeCell ref="A102:E102"/>
    <mergeCell ref="A108:E108"/>
    <mergeCell ref="A109:E109"/>
    <mergeCell ref="A117:E117"/>
    <mergeCell ref="C118:C120"/>
    <mergeCell ref="D118:D120"/>
    <mergeCell ref="E118:E120"/>
    <mergeCell ref="A189:E189"/>
    <mergeCell ref="A195:E195"/>
    <mergeCell ref="A196:E196"/>
    <mergeCell ref="A204:E204"/>
    <mergeCell ref="C205:C207"/>
    <mergeCell ref="D205:D207"/>
    <mergeCell ref="E205:E207"/>
    <mergeCell ref="A160:E160"/>
    <mergeCell ref="A166:E166"/>
    <mergeCell ref="A167:E167"/>
    <mergeCell ref="A175:E175"/>
    <mergeCell ref="C176:C178"/>
    <mergeCell ref="D176:D178"/>
    <mergeCell ref="E176:E178"/>
    <mergeCell ref="A247:E247"/>
    <mergeCell ref="A253:E253"/>
    <mergeCell ref="A262:E262"/>
    <mergeCell ref="C263:C265"/>
    <mergeCell ref="D263:D265"/>
    <mergeCell ref="E263:E265"/>
    <mergeCell ref="A254:E254"/>
    <mergeCell ref="A218:E218"/>
    <mergeCell ref="A224:E224"/>
    <mergeCell ref="A225:E225"/>
    <mergeCell ref="A233:E233"/>
    <mergeCell ref="D234:D236"/>
    <mergeCell ref="E234:E236"/>
    <mergeCell ref="A305:E305"/>
    <mergeCell ref="A311:E311"/>
    <mergeCell ref="A320:E320"/>
    <mergeCell ref="A312:E312"/>
    <mergeCell ref="C321:C323"/>
    <mergeCell ref="D321:D323"/>
    <mergeCell ref="E321:E323"/>
    <mergeCell ref="A276:E276"/>
    <mergeCell ref="A282:E282"/>
    <mergeCell ref="A283:E283"/>
    <mergeCell ref="A291:E291"/>
    <mergeCell ref="C292:C294"/>
    <mergeCell ref="D292:D294"/>
    <mergeCell ref="E292:E294"/>
    <mergeCell ref="A363:E363"/>
    <mergeCell ref="A369:E369"/>
    <mergeCell ref="A370:E370"/>
    <mergeCell ref="A378:E378"/>
    <mergeCell ref="C379:C381"/>
    <mergeCell ref="D379:D381"/>
    <mergeCell ref="E379:E381"/>
    <mergeCell ref="A334:E334"/>
    <mergeCell ref="A340:E340"/>
    <mergeCell ref="A349:E349"/>
    <mergeCell ref="C350:C352"/>
    <mergeCell ref="D350:D352"/>
    <mergeCell ref="E350:E352"/>
    <mergeCell ref="A341:E341"/>
    <mergeCell ref="A421:E421"/>
    <mergeCell ref="A427:E427"/>
    <mergeCell ref="A428:E428"/>
    <mergeCell ref="A436:E436"/>
    <mergeCell ref="C437:C439"/>
    <mergeCell ref="D437:D439"/>
    <mergeCell ref="E437:E439"/>
    <mergeCell ref="A392:E392"/>
    <mergeCell ref="A398:E398"/>
    <mergeCell ref="A407:E407"/>
    <mergeCell ref="C408:C410"/>
    <mergeCell ref="D408:D410"/>
    <mergeCell ref="E408:E410"/>
    <mergeCell ref="A399:E399"/>
    <mergeCell ref="A479:E479"/>
    <mergeCell ref="A485:E485"/>
    <mergeCell ref="A494:E494"/>
    <mergeCell ref="A486:E486"/>
    <mergeCell ref="C495:C497"/>
    <mergeCell ref="D495:D497"/>
    <mergeCell ref="E495:E497"/>
    <mergeCell ref="A450:E450"/>
    <mergeCell ref="A456:E456"/>
    <mergeCell ref="A465:E465"/>
    <mergeCell ref="A457:E457"/>
    <mergeCell ref="C466:C468"/>
    <mergeCell ref="D466:D468"/>
    <mergeCell ref="E466:E468"/>
    <mergeCell ref="A544:E544"/>
    <mergeCell ref="A552:E552"/>
    <mergeCell ref="C553:C555"/>
    <mergeCell ref="D553:D555"/>
    <mergeCell ref="E553:E555"/>
    <mergeCell ref="A508:E508"/>
    <mergeCell ref="A514:E514"/>
    <mergeCell ref="A523:E523"/>
    <mergeCell ref="C524:C526"/>
    <mergeCell ref="D524:D526"/>
    <mergeCell ref="E524:E526"/>
    <mergeCell ref="A515:E515"/>
    <mergeCell ref="A631:E631"/>
    <mergeCell ref="A624:E624"/>
    <mergeCell ref="A630:E630"/>
    <mergeCell ref="C60:C62"/>
    <mergeCell ref="D60:D62"/>
    <mergeCell ref="E60:E62"/>
    <mergeCell ref="A80:E80"/>
    <mergeCell ref="C234:C236"/>
    <mergeCell ref="A595:E595"/>
    <mergeCell ref="A601:E601"/>
    <mergeCell ref="A610:E610"/>
    <mergeCell ref="A602:E602"/>
    <mergeCell ref="C611:C613"/>
    <mergeCell ref="D611:D613"/>
    <mergeCell ref="E611:E613"/>
    <mergeCell ref="A566:E566"/>
    <mergeCell ref="A572:E572"/>
    <mergeCell ref="A573:E573"/>
    <mergeCell ref="A581:E581"/>
    <mergeCell ref="C582:C584"/>
    <mergeCell ref="D582:D584"/>
    <mergeCell ref="E582:E584"/>
    <mergeCell ref="A537:E537"/>
    <mergeCell ref="A543:E54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45043-9884-428A-95EF-C3F1DBED49DB}">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61">
        <v>6780</v>
      </c>
      <c r="D7" s="62">
        <v>7180</v>
      </c>
      <c r="E7" s="63" t="s">
        <v>14</v>
      </c>
    </row>
    <row r="8" spans="1:5" x14ac:dyDescent="0.3">
      <c r="A8" s="19"/>
      <c r="B8" s="20" t="s">
        <v>15</v>
      </c>
      <c r="C8" s="56">
        <v>-0.32243757761583502</v>
      </c>
      <c r="D8" s="56">
        <v>-0.104492643421792</v>
      </c>
      <c r="E8" s="22"/>
    </row>
    <row r="9" spans="1:5" x14ac:dyDescent="0.3">
      <c r="A9" s="8" t="s">
        <v>16</v>
      </c>
      <c r="B9" s="16" t="s">
        <v>11</v>
      </c>
      <c r="C9" s="61">
        <v>8530</v>
      </c>
      <c r="D9" s="61">
        <v>8820</v>
      </c>
      <c r="E9" s="63" t="s">
        <v>14</v>
      </c>
    </row>
    <row r="10" spans="1:5" x14ac:dyDescent="0.3">
      <c r="A10" s="19"/>
      <c r="B10" s="20" t="s">
        <v>15</v>
      </c>
      <c r="C10" s="56">
        <v>-0.14655585631166199</v>
      </c>
      <c r="D10" s="56">
        <v>-4.1129285621054897E-2</v>
      </c>
      <c r="E10" s="22"/>
    </row>
    <row r="11" spans="1:5" x14ac:dyDescent="0.3">
      <c r="A11" s="8" t="s">
        <v>19</v>
      </c>
      <c r="B11" s="16" t="s">
        <v>11</v>
      </c>
      <c r="C11" s="61">
        <v>9520</v>
      </c>
      <c r="D11" s="61">
        <v>9840</v>
      </c>
      <c r="E11" s="63" t="s">
        <v>14</v>
      </c>
    </row>
    <row r="12" spans="1:5" x14ac:dyDescent="0.3">
      <c r="A12" s="19"/>
      <c r="B12" s="20" t="s">
        <v>15</v>
      </c>
      <c r="C12" s="56">
        <v>-4.8290126587313499E-2</v>
      </c>
      <c r="D12" s="56">
        <v>-5.5037079871291797E-3</v>
      </c>
      <c r="E12" s="22"/>
    </row>
    <row r="13" spans="1:5" x14ac:dyDescent="0.3">
      <c r="A13" s="8" t="s">
        <v>22</v>
      </c>
      <c r="B13" s="16" t="s">
        <v>11</v>
      </c>
      <c r="C13" s="61">
        <v>10850</v>
      </c>
      <c r="D13" s="61">
        <v>11060</v>
      </c>
      <c r="E13" s="63" t="s">
        <v>14</v>
      </c>
    </row>
    <row r="14" spans="1:5" x14ac:dyDescent="0.3">
      <c r="A14" s="19"/>
      <c r="B14" s="20" t="s">
        <v>15</v>
      </c>
      <c r="C14" s="56">
        <v>8.5465692927901404E-2</v>
      </c>
      <c r="D14" s="56">
        <v>3.4010635496638998E-2</v>
      </c>
      <c r="E14" s="22"/>
    </row>
    <row r="15" spans="1:5" ht="33" customHeight="1" x14ac:dyDescent="0.3">
      <c r="A15" s="103" t="s">
        <v>25</v>
      </c>
      <c r="B15" s="103"/>
      <c r="C15" s="103"/>
      <c r="D15" s="103"/>
      <c r="E15" s="103"/>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44068</v>
      </c>
      <c r="C24" s="57">
        <v>45895</v>
      </c>
      <c r="D24" s="58">
        <v>4.9730730412405527E-2</v>
      </c>
      <c r="E24" s="59">
        <v>2</v>
      </c>
    </row>
    <row r="25" spans="1:5" x14ac:dyDescent="0.3">
      <c r="A25" s="31" t="s">
        <v>37</v>
      </c>
      <c r="B25" s="57">
        <v>44040</v>
      </c>
      <c r="C25" s="57">
        <v>45867</v>
      </c>
      <c r="D25" s="58">
        <v>4.9621230786301415E-2</v>
      </c>
      <c r="E25" s="59">
        <v>2</v>
      </c>
    </row>
    <row r="26" spans="1:5" x14ac:dyDescent="0.3">
      <c r="A26" s="64" t="s">
        <v>38</v>
      </c>
      <c r="B26" s="57">
        <v>44040</v>
      </c>
      <c r="C26" s="57">
        <v>45867</v>
      </c>
      <c r="D26" s="58">
        <v>4.9621230786301415E-2</v>
      </c>
      <c r="E26" s="59">
        <v>2</v>
      </c>
    </row>
    <row r="27" spans="1:5" x14ac:dyDescent="0.3">
      <c r="A27" s="64" t="s">
        <v>39</v>
      </c>
      <c r="B27" s="57">
        <v>44005</v>
      </c>
      <c r="C27" s="57">
        <v>45832</v>
      </c>
      <c r="D27" s="58">
        <v>4.9785040827825838E-2</v>
      </c>
      <c r="E27" s="59">
        <v>2</v>
      </c>
    </row>
    <row r="28" spans="1:5" x14ac:dyDescent="0.3">
      <c r="A28" s="64" t="s">
        <v>40</v>
      </c>
      <c r="B28" s="57">
        <v>43977</v>
      </c>
      <c r="C28" s="57">
        <v>45804</v>
      </c>
      <c r="D28" s="58">
        <v>5.0080522423110715E-2</v>
      </c>
      <c r="E28" s="59">
        <v>3</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6160</v>
      </c>
      <c r="D36" s="62">
        <v>6390</v>
      </c>
      <c r="E36" s="63" t="s">
        <v>14</v>
      </c>
    </row>
    <row r="37" spans="1:5" x14ac:dyDescent="0.3">
      <c r="A37" s="19"/>
      <c r="B37" s="20" t="s">
        <v>15</v>
      </c>
      <c r="C37" s="56">
        <v>-0.383559826002281</v>
      </c>
      <c r="D37" s="56">
        <v>-0.13854064775363001</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3.6" customHeight="1" x14ac:dyDescent="0.3">
      <c r="A44" s="103" t="s">
        <v>25</v>
      </c>
      <c r="B44" s="103"/>
      <c r="C44" s="103"/>
      <c r="D44" s="103"/>
      <c r="E44" s="103"/>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44068</v>
      </c>
      <c r="C53" s="57">
        <v>45895</v>
      </c>
      <c r="D53" s="58">
        <v>7.1060180341966164E-2</v>
      </c>
      <c r="E53" s="59">
        <v>3</v>
      </c>
    </row>
    <row r="54" spans="1:5" x14ac:dyDescent="0.3">
      <c r="A54" s="31" t="s">
        <v>37</v>
      </c>
      <c r="B54" s="57">
        <v>44040</v>
      </c>
      <c r="C54" s="57">
        <v>45867</v>
      </c>
      <c r="D54" s="58">
        <v>7.0559171712035323E-2</v>
      </c>
      <c r="E54" s="59">
        <v>3</v>
      </c>
    </row>
    <row r="55" spans="1:5" x14ac:dyDescent="0.3">
      <c r="A55" s="64" t="s">
        <v>38</v>
      </c>
      <c r="B55" s="57">
        <v>44005</v>
      </c>
      <c r="C55" s="57">
        <v>45832</v>
      </c>
      <c r="D55" s="58">
        <v>7.0675536178479978E-2</v>
      </c>
      <c r="E55" s="59">
        <v>3</v>
      </c>
    </row>
    <row r="56" spans="1:5" x14ac:dyDescent="0.3">
      <c r="A56" s="64" t="s">
        <v>39</v>
      </c>
      <c r="B56" s="57">
        <v>43977</v>
      </c>
      <c r="C56" s="57">
        <v>45804</v>
      </c>
      <c r="D56" s="58">
        <v>7.3126222906456984E-2</v>
      </c>
      <c r="E56" s="59">
        <v>3</v>
      </c>
    </row>
    <row r="57" spans="1:5" x14ac:dyDescent="0.3">
      <c r="A57" s="64" t="s">
        <v>40</v>
      </c>
      <c r="B57" s="57">
        <v>43949</v>
      </c>
      <c r="C57" s="57">
        <v>45776</v>
      </c>
      <c r="D57" s="58">
        <v>7.2892332533281562E-2</v>
      </c>
      <c r="E57" s="59">
        <v>3</v>
      </c>
    </row>
    <row r="59" spans="1:5" x14ac:dyDescent="0.3">
      <c r="A59" s="92" t="s">
        <v>73</v>
      </c>
      <c r="B59" s="93"/>
      <c r="C59" s="93"/>
      <c r="D59" s="93"/>
      <c r="E59" s="93"/>
    </row>
    <row r="60" spans="1:5" ht="14.4" customHeight="1"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6750</v>
      </c>
      <c r="D65" s="62">
        <v>7070</v>
      </c>
      <c r="E65" s="63" t="s">
        <v>14</v>
      </c>
    </row>
    <row r="66" spans="1:5" x14ac:dyDescent="0.3">
      <c r="A66" s="19"/>
      <c r="B66" s="20" t="s">
        <v>15</v>
      </c>
      <c r="C66" s="56">
        <v>-0.32530534447683701</v>
      </c>
      <c r="D66" s="56">
        <v>-0.10913164732154799</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9700</v>
      </c>
      <c r="E69" s="63" t="s">
        <v>14</v>
      </c>
    </row>
    <row r="70" spans="1:5" x14ac:dyDescent="0.3">
      <c r="A70" s="19"/>
      <c r="B70" s="20" t="s">
        <v>15</v>
      </c>
      <c r="C70" s="56">
        <v>-5.6124642115163999E-2</v>
      </c>
      <c r="D70" s="56">
        <v>-1.0194625785362199E-2</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103" t="s">
        <v>25</v>
      </c>
      <c r="B73" s="103"/>
      <c r="C73" s="103"/>
      <c r="D73" s="103"/>
      <c r="E73" s="103"/>
    </row>
    <row r="74" spans="1:5" x14ac:dyDescent="0.3">
      <c r="A74" s="5" t="s">
        <v>26</v>
      </c>
    </row>
    <row r="75" spans="1:5" x14ac:dyDescent="0.3">
      <c r="A75" s="65" t="s">
        <v>961</v>
      </c>
    </row>
    <row r="76" spans="1:5" x14ac:dyDescent="0.3">
      <c r="A76" s="65" t="s">
        <v>1046</v>
      </c>
    </row>
    <row r="77" spans="1:5" x14ac:dyDescent="0.3">
      <c r="A77" s="65" t="s">
        <v>966</v>
      </c>
    </row>
    <row r="78" spans="1:5" x14ac:dyDescent="0.3">
      <c r="A78" s="5" t="s">
        <v>30</v>
      </c>
    </row>
    <row r="79" spans="1:5" ht="14.4" customHeight="1" x14ac:dyDescent="0.3">
      <c r="A79" s="88" t="s">
        <v>31</v>
      </c>
      <c r="B79" s="89"/>
      <c r="C79" s="89"/>
      <c r="D79" s="89"/>
      <c r="E79" s="90" t="b">
        <v>1</v>
      </c>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44068</v>
      </c>
      <c r="C82" s="57">
        <v>45895</v>
      </c>
      <c r="D82" s="58">
        <v>5.3216378081850001E-2</v>
      </c>
      <c r="E82" s="59">
        <v>3</v>
      </c>
    </row>
    <row r="83" spans="1:5" x14ac:dyDescent="0.3">
      <c r="A83" s="31" t="s">
        <v>37</v>
      </c>
      <c r="B83" s="57">
        <v>44040</v>
      </c>
      <c r="C83" s="57">
        <v>45867</v>
      </c>
      <c r="D83" s="58">
        <v>5.3513921878244962E-2</v>
      </c>
      <c r="E83" s="59">
        <v>3</v>
      </c>
    </row>
    <row r="84" spans="1:5" x14ac:dyDescent="0.3">
      <c r="A84" s="64" t="s">
        <v>38</v>
      </c>
      <c r="B84" s="57">
        <v>44005</v>
      </c>
      <c r="C84" s="57">
        <v>45832</v>
      </c>
      <c r="D84" s="58">
        <v>5.3886160093551079E-2</v>
      </c>
      <c r="E84" s="59">
        <v>3</v>
      </c>
    </row>
    <row r="85" spans="1:5" x14ac:dyDescent="0.3">
      <c r="A85" s="64" t="s">
        <v>39</v>
      </c>
      <c r="B85" s="57">
        <v>43977</v>
      </c>
      <c r="C85" s="57">
        <v>45804</v>
      </c>
      <c r="D85" s="58">
        <v>5.875269782472814E-2</v>
      </c>
      <c r="E85" s="59">
        <v>3</v>
      </c>
    </row>
    <row r="86" spans="1:5" x14ac:dyDescent="0.3">
      <c r="A86" s="64" t="s">
        <v>40</v>
      </c>
      <c r="B86" s="57">
        <v>43949</v>
      </c>
      <c r="C86" s="57">
        <v>45776</v>
      </c>
      <c r="D86" s="58">
        <v>5.9200906418852145E-2</v>
      </c>
      <c r="E86" s="59">
        <v>3</v>
      </c>
    </row>
    <row r="88" spans="1:5" x14ac:dyDescent="0.3">
      <c r="A88" s="92" t="s">
        <v>93</v>
      </c>
      <c r="B88" s="93"/>
      <c r="C88" s="93"/>
      <c r="D88" s="93"/>
      <c r="E88" s="93"/>
    </row>
    <row r="89" spans="1:5" ht="14.4" customHeight="1" x14ac:dyDescent="0.3">
      <c r="A89" s="1" t="s">
        <v>968</v>
      </c>
      <c r="B89" s="2"/>
      <c r="C89" s="94" t="s">
        <v>3</v>
      </c>
      <c r="D89" s="94" t="s">
        <v>969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4840</v>
      </c>
      <c r="D94" s="54">
        <v>4000</v>
      </c>
      <c r="E94" s="55" t="s">
        <v>14</v>
      </c>
    </row>
    <row r="95" spans="1:5" x14ac:dyDescent="0.3">
      <c r="A95" s="19"/>
      <c r="B95" s="20" t="s">
        <v>15</v>
      </c>
      <c r="C95" s="56">
        <v>-0.516096554858398</v>
      </c>
      <c r="D95" s="56">
        <v>-0.16760984757766501</v>
      </c>
      <c r="E95" s="22"/>
    </row>
    <row r="96" spans="1:5" x14ac:dyDescent="0.3">
      <c r="A96" s="8" t="s">
        <v>16</v>
      </c>
      <c r="B96" s="16" t="s">
        <v>11</v>
      </c>
      <c r="C96" s="53">
        <v>6990</v>
      </c>
      <c r="D96" s="53">
        <v>9040</v>
      </c>
      <c r="E96" s="55" t="s">
        <v>14</v>
      </c>
    </row>
    <row r="97" spans="1:5" x14ac:dyDescent="0.3">
      <c r="A97" s="19"/>
      <c r="B97" s="20" t="s">
        <v>15</v>
      </c>
      <c r="C97" s="56">
        <v>-0.30071299716519201</v>
      </c>
      <c r="D97" s="56">
        <v>-1.9947338195134098E-2</v>
      </c>
      <c r="E97" s="22"/>
    </row>
    <row r="98" spans="1:5" x14ac:dyDescent="0.3">
      <c r="A98" s="8" t="s">
        <v>19</v>
      </c>
      <c r="B98" s="16" t="s">
        <v>11</v>
      </c>
      <c r="C98" s="53">
        <v>10060</v>
      </c>
      <c r="D98" s="53">
        <v>12200</v>
      </c>
      <c r="E98" s="55" t="s">
        <v>14</v>
      </c>
    </row>
    <row r="99" spans="1:5" x14ac:dyDescent="0.3">
      <c r="A99" s="19"/>
      <c r="B99" s="20" t="s">
        <v>15</v>
      </c>
      <c r="C99" s="56">
        <v>6.2191856707598499E-3</v>
      </c>
      <c r="D99" s="56">
        <v>4.0655815836162297E-2</v>
      </c>
      <c r="E99" s="22"/>
    </row>
    <row r="100" spans="1:5" x14ac:dyDescent="0.3">
      <c r="A100" s="8" t="s">
        <v>22</v>
      </c>
      <c r="B100" s="16" t="s">
        <v>11</v>
      </c>
      <c r="C100" s="53">
        <v>14680</v>
      </c>
      <c r="D100" s="53">
        <v>19000</v>
      </c>
      <c r="E100" s="55" t="s">
        <v>14</v>
      </c>
    </row>
    <row r="101" spans="1:5" x14ac:dyDescent="0.3">
      <c r="A101" s="19"/>
      <c r="B101" s="20" t="s">
        <v>15</v>
      </c>
      <c r="C101" s="56">
        <v>0.468309154577289</v>
      </c>
      <c r="D101" s="56">
        <v>0.13700083069659499</v>
      </c>
      <c r="E101" s="22"/>
    </row>
    <row r="102" spans="1:5" ht="33" customHeight="1" x14ac:dyDescent="0.3">
      <c r="A102" s="103" t="s">
        <v>25</v>
      </c>
      <c r="B102" s="103"/>
      <c r="C102" s="103"/>
      <c r="D102" s="103"/>
      <c r="E102" s="103"/>
    </row>
    <row r="103" spans="1:5" x14ac:dyDescent="0.3">
      <c r="A103" s="5" t="s">
        <v>26</v>
      </c>
    </row>
    <row r="104" spans="1:5" x14ac:dyDescent="0.3">
      <c r="A104" s="65" t="s">
        <v>991</v>
      </c>
    </row>
    <row r="105" spans="1:5" x14ac:dyDescent="0.3">
      <c r="A105" s="65" t="s">
        <v>1062</v>
      </c>
    </row>
    <row r="106" spans="1:5" x14ac:dyDescent="0.3">
      <c r="A106" s="65" t="s">
        <v>972</v>
      </c>
    </row>
    <row r="107" spans="1:5" x14ac:dyDescent="0.3">
      <c r="A107" s="5" t="s">
        <v>30</v>
      </c>
    </row>
    <row r="108" spans="1:5" ht="14.4" customHeight="1" x14ac:dyDescent="0.3">
      <c r="A108" s="88" t="s">
        <v>31</v>
      </c>
      <c r="B108" s="89"/>
      <c r="C108" s="89"/>
      <c r="D108" s="89"/>
      <c r="E108" s="90" t="b">
        <v>1</v>
      </c>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44054</v>
      </c>
      <c r="C111" s="57">
        <v>45888</v>
      </c>
      <c r="D111" s="58">
        <v>0.14387147282917215</v>
      </c>
      <c r="E111" s="59">
        <v>4</v>
      </c>
    </row>
    <row r="112" spans="1:5" x14ac:dyDescent="0.3">
      <c r="A112" s="31" t="s">
        <v>37</v>
      </c>
      <c r="B112" s="57">
        <v>44027</v>
      </c>
      <c r="C112" s="57">
        <v>45860</v>
      </c>
      <c r="D112" s="58">
        <v>0.14421175822128107</v>
      </c>
      <c r="E112" s="59">
        <v>4</v>
      </c>
    </row>
    <row r="113" spans="1:5" x14ac:dyDescent="0.3">
      <c r="A113" s="60" t="s">
        <v>38</v>
      </c>
      <c r="B113" s="57">
        <v>43998</v>
      </c>
      <c r="C113" s="57">
        <v>45832</v>
      </c>
      <c r="D113" s="58">
        <v>0.14532979406768601</v>
      </c>
      <c r="E113" s="59">
        <v>4</v>
      </c>
    </row>
    <row r="114" spans="1:5" x14ac:dyDescent="0.3">
      <c r="A114" s="60" t="s">
        <v>39</v>
      </c>
      <c r="B114" s="57">
        <v>43970</v>
      </c>
      <c r="C114" s="57">
        <v>45804</v>
      </c>
      <c r="D114" s="58">
        <v>0.14650131416075562</v>
      </c>
      <c r="E114" s="59">
        <v>4</v>
      </c>
    </row>
    <row r="115" spans="1:5" x14ac:dyDescent="0.3">
      <c r="A115" s="60" t="s">
        <v>40</v>
      </c>
      <c r="B115" s="57">
        <v>43956</v>
      </c>
      <c r="C115" s="57">
        <v>45776</v>
      </c>
      <c r="D115" s="58">
        <v>0.14276923993042798</v>
      </c>
      <c r="E115" s="59">
        <v>4</v>
      </c>
    </row>
    <row r="117" spans="1:5" x14ac:dyDescent="0.3">
      <c r="A117" s="92" t="s">
        <v>94</v>
      </c>
      <c r="B117" s="93"/>
      <c r="C117" s="93"/>
      <c r="D117" s="93"/>
      <c r="E117" s="93"/>
    </row>
    <row r="118" spans="1:5" ht="14.4" customHeight="1" x14ac:dyDescent="0.3">
      <c r="A118" s="1" t="s">
        <v>958</v>
      </c>
      <c r="B118" s="2"/>
      <c r="C118" s="94" t="s">
        <v>3</v>
      </c>
      <c r="D118" s="94" t="s">
        <v>959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6080</v>
      </c>
      <c r="D123" s="54">
        <v>6190</v>
      </c>
      <c r="E123" s="55" t="s">
        <v>14</v>
      </c>
    </row>
    <row r="124" spans="1:5" x14ac:dyDescent="0.3">
      <c r="A124" s="19"/>
      <c r="B124" s="20" t="s">
        <v>15</v>
      </c>
      <c r="C124" s="56">
        <v>-0.39209978852898603</v>
      </c>
      <c r="D124" s="56">
        <v>-0.14759216999404801</v>
      </c>
      <c r="E124" s="22"/>
    </row>
    <row r="125" spans="1:5" x14ac:dyDescent="0.3">
      <c r="A125" s="8" t="s">
        <v>16</v>
      </c>
      <c r="B125" s="16" t="s">
        <v>11</v>
      </c>
      <c r="C125" s="53">
        <v>7810</v>
      </c>
      <c r="D125" s="53">
        <v>7360</v>
      </c>
      <c r="E125" s="55" t="s">
        <v>14</v>
      </c>
    </row>
    <row r="126" spans="1:5" x14ac:dyDescent="0.3">
      <c r="A126" s="19"/>
      <c r="B126" s="20" t="s">
        <v>15</v>
      </c>
      <c r="C126" s="56">
        <v>-0.21932332828721299</v>
      </c>
      <c r="D126" s="56">
        <v>-9.7215505372375305E-2</v>
      </c>
      <c r="E126" s="22"/>
    </row>
    <row r="127" spans="1:5" x14ac:dyDescent="0.3">
      <c r="A127" s="8" t="s">
        <v>19</v>
      </c>
      <c r="B127" s="16" t="s">
        <v>11</v>
      </c>
      <c r="C127" s="53">
        <v>9400</v>
      </c>
      <c r="D127" s="53">
        <v>9710</v>
      </c>
      <c r="E127" s="55" t="s">
        <v>14</v>
      </c>
    </row>
    <row r="128" spans="1:5" x14ac:dyDescent="0.3">
      <c r="A128" s="19"/>
      <c r="B128" s="20" t="s">
        <v>15</v>
      </c>
      <c r="C128" s="56">
        <v>-5.9780497198879602E-2</v>
      </c>
      <c r="D128" s="56">
        <v>-9.7397199807499595E-3</v>
      </c>
      <c r="E128" s="22"/>
    </row>
    <row r="129" spans="1:5" x14ac:dyDescent="0.3">
      <c r="A129" s="8" t="s">
        <v>22</v>
      </c>
      <c r="B129" s="16" t="s">
        <v>11</v>
      </c>
      <c r="C129" s="53">
        <v>12100</v>
      </c>
      <c r="D129" s="53">
        <v>12160</v>
      </c>
      <c r="E129" s="55" t="s">
        <v>14</v>
      </c>
    </row>
    <row r="130" spans="1:5" x14ac:dyDescent="0.3">
      <c r="A130" s="19"/>
      <c r="B130" s="20" t="s">
        <v>15</v>
      </c>
      <c r="C130" s="56">
        <v>0.210143493414095</v>
      </c>
      <c r="D130" s="56">
        <v>6.7230536811159203E-2</v>
      </c>
      <c r="E130" s="22"/>
    </row>
    <row r="131" spans="1:5" ht="33" customHeight="1" x14ac:dyDescent="0.3">
      <c r="A131" s="103" t="s">
        <v>25</v>
      </c>
      <c r="B131" s="103"/>
      <c r="C131" s="103"/>
      <c r="D131" s="103"/>
      <c r="E131" s="103"/>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30</v>
      </c>
    </row>
    <row r="137" spans="1:5" ht="14.4" customHeight="1" x14ac:dyDescent="0.3">
      <c r="A137" s="88" t="s">
        <v>31</v>
      </c>
      <c r="B137" s="89"/>
      <c r="C137" s="89"/>
      <c r="D137" s="89"/>
      <c r="E137" s="90"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44068</v>
      </c>
      <c r="C140" s="57">
        <v>45895</v>
      </c>
      <c r="D140" s="58">
        <v>7.290684353788171E-2</v>
      </c>
      <c r="E140" s="59">
        <v>3</v>
      </c>
    </row>
    <row r="141" spans="1:5" x14ac:dyDescent="0.3">
      <c r="A141" s="31" t="s">
        <v>37</v>
      </c>
      <c r="B141" s="57">
        <v>44040</v>
      </c>
      <c r="C141" s="57">
        <v>45867</v>
      </c>
      <c r="D141" s="58">
        <v>7.3200000000000001E-2</v>
      </c>
      <c r="E141" s="59">
        <v>3</v>
      </c>
    </row>
    <row r="142" spans="1:5" x14ac:dyDescent="0.3">
      <c r="A142" s="60" t="s">
        <v>38</v>
      </c>
      <c r="B142" s="57">
        <v>44005</v>
      </c>
      <c r="C142" s="57">
        <v>45832</v>
      </c>
      <c r="D142" s="58">
        <v>7.3611397299840495E-2</v>
      </c>
      <c r="E142" s="59">
        <v>3</v>
      </c>
    </row>
    <row r="143" spans="1:5" x14ac:dyDescent="0.3">
      <c r="A143" s="60" t="s">
        <v>39</v>
      </c>
      <c r="B143" s="57">
        <v>43977</v>
      </c>
      <c r="C143" s="57">
        <v>45804</v>
      </c>
      <c r="D143" s="58">
        <v>7.792543511113556E-2</v>
      </c>
      <c r="E143" s="59">
        <v>3</v>
      </c>
    </row>
    <row r="144" spans="1:5" x14ac:dyDescent="0.3">
      <c r="A144" s="60" t="s">
        <v>40</v>
      </c>
      <c r="B144" s="57">
        <v>43949</v>
      </c>
      <c r="C144" s="57">
        <v>45776</v>
      </c>
      <c r="D144" s="58">
        <v>7.8281745682239792E-2</v>
      </c>
      <c r="E144" s="59">
        <v>3</v>
      </c>
    </row>
    <row r="146" spans="1:5" x14ac:dyDescent="0.3">
      <c r="A146" s="92" t="s">
        <v>341</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-0.31923030881756498</v>
      </c>
      <c r="D153" s="56">
        <v>-0.113886494999489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9800</v>
      </c>
      <c r="D156" s="61">
        <v>9960</v>
      </c>
      <c r="E156" s="63" t="s">
        <v>14</v>
      </c>
    </row>
    <row r="157" spans="1:5" x14ac:dyDescent="0.3">
      <c r="A157" s="19"/>
      <c r="B157" s="20" t="s">
        <v>15</v>
      </c>
      <c r="C157" s="56">
        <v>-2.0144011756061699E-2</v>
      </c>
      <c r="D157" s="56">
        <v>-1.38349843182772E-3</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103" t="s">
        <v>25</v>
      </c>
      <c r="B160" s="103"/>
      <c r="C160" s="103"/>
      <c r="D160" s="103"/>
      <c r="E160" s="103"/>
    </row>
    <row r="161" spans="1:5" x14ac:dyDescent="0.3">
      <c r="A161" s="5" t="s">
        <v>26</v>
      </c>
    </row>
    <row r="162" spans="1:5" x14ac:dyDescent="0.3">
      <c r="A162" s="65" t="s">
        <v>974</v>
      </c>
    </row>
    <row r="163" spans="1:5" x14ac:dyDescent="0.3">
      <c r="A163" s="65" t="s">
        <v>1063</v>
      </c>
    </row>
    <row r="164" spans="1:5" x14ac:dyDescent="0.3">
      <c r="A164" s="65" t="s">
        <v>963</v>
      </c>
    </row>
    <row r="165" spans="1:5" x14ac:dyDescent="0.3">
      <c r="A165" s="5" t="s">
        <v>30</v>
      </c>
    </row>
    <row r="166" spans="1:5" ht="14.4" customHeight="1" x14ac:dyDescent="0.3">
      <c r="A166" s="88" t="s">
        <v>31</v>
      </c>
      <c r="B166" s="89"/>
      <c r="C166" s="89"/>
      <c r="D166" s="89"/>
      <c r="E166" s="90"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44068</v>
      </c>
      <c r="C169" s="57">
        <v>45895</v>
      </c>
      <c r="D169" s="58">
        <v>6.0315117103967454E-2</v>
      </c>
      <c r="E169" s="59">
        <v>3</v>
      </c>
    </row>
    <row r="170" spans="1:5" x14ac:dyDescent="0.3">
      <c r="A170" s="31" t="s">
        <v>37</v>
      </c>
      <c r="B170" s="57">
        <v>44040</v>
      </c>
      <c r="C170" s="57">
        <v>45867</v>
      </c>
      <c r="D170" s="58">
        <v>6.0070439531411432E-2</v>
      </c>
      <c r="E170" s="59">
        <v>3</v>
      </c>
    </row>
    <row r="171" spans="1:5" x14ac:dyDescent="0.3">
      <c r="A171" s="64" t="s">
        <v>38</v>
      </c>
      <c r="B171" s="57">
        <v>44005</v>
      </c>
      <c r="C171" s="57">
        <v>45832</v>
      </c>
      <c r="D171" s="58">
        <v>6.0100000000000001E-2</v>
      </c>
      <c r="E171" s="59">
        <v>3</v>
      </c>
    </row>
    <row r="172" spans="1:5" x14ac:dyDescent="0.3">
      <c r="A172" s="64" t="s">
        <v>39</v>
      </c>
      <c r="B172" s="57">
        <v>43977</v>
      </c>
      <c r="C172" s="57">
        <v>45804</v>
      </c>
      <c r="D172" s="58">
        <v>6.0100000000000001E-2</v>
      </c>
      <c r="E172" s="59">
        <v>3</v>
      </c>
    </row>
    <row r="173" spans="1:5" x14ac:dyDescent="0.3">
      <c r="A173" s="64" t="s">
        <v>40</v>
      </c>
      <c r="B173" s="57">
        <v>44313</v>
      </c>
      <c r="C173" s="57">
        <v>45776</v>
      </c>
      <c r="D173" s="58">
        <v>6.2351151623444477E-2</v>
      </c>
      <c r="E173" s="59">
        <v>3</v>
      </c>
    </row>
    <row r="175" spans="1:5" x14ac:dyDescent="0.3">
      <c r="A175" s="92" t="s">
        <v>655</v>
      </c>
      <c r="B175" s="93"/>
      <c r="C175" s="93"/>
      <c r="D175" s="93"/>
      <c r="E175" s="93"/>
    </row>
    <row r="176" spans="1:5" ht="14.4" customHeight="1"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7460</v>
      </c>
      <c r="D181" s="62">
        <v>7680</v>
      </c>
      <c r="E181" s="63" t="s">
        <v>14</v>
      </c>
    </row>
    <row r="182" spans="1:5" x14ac:dyDescent="0.3">
      <c r="A182" s="19"/>
      <c r="B182" s="20" t="s">
        <v>15</v>
      </c>
      <c r="C182" s="56">
        <v>-0.25409999999999999</v>
      </c>
      <c r="D182" s="56">
        <v>-8.4383772066190396E-2</v>
      </c>
      <c r="E182" s="22"/>
    </row>
    <row r="183" spans="1:5" x14ac:dyDescent="0.3">
      <c r="A183" s="8" t="s">
        <v>16</v>
      </c>
      <c r="B183" s="16" t="s">
        <v>11</v>
      </c>
      <c r="C183" s="61">
        <v>8470</v>
      </c>
      <c r="D183" s="61">
        <v>8780</v>
      </c>
      <c r="E183" s="63" t="s">
        <v>14</v>
      </c>
    </row>
    <row r="184" spans="1:5" x14ac:dyDescent="0.3">
      <c r="A184" s="19"/>
      <c r="B184" s="20" t="s">
        <v>15</v>
      </c>
      <c r="C184" s="56">
        <v>-0.15321402565450701</v>
      </c>
      <c r="D184" s="56">
        <v>-4.2595516707452402E-2</v>
      </c>
      <c r="E184" s="22"/>
    </row>
    <row r="185" spans="1:5" x14ac:dyDescent="0.3">
      <c r="A185" s="8" t="s">
        <v>19</v>
      </c>
      <c r="B185" s="16" t="s">
        <v>11</v>
      </c>
      <c r="C185" s="61">
        <v>9420</v>
      </c>
      <c r="D185" s="61">
        <v>9460</v>
      </c>
      <c r="E185" s="63" t="s">
        <v>14</v>
      </c>
    </row>
    <row r="186" spans="1:5" x14ac:dyDescent="0.3">
      <c r="A186" s="19"/>
      <c r="B186" s="20" t="s">
        <v>15</v>
      </c>
      <c r="C186" s="56">
        <v>-5.8200000000000002E-2</v>
      </c>
      <c r="D186" s="56">
        <v>-1.84E-2</v>
      </c>
      <c r="E186" s="22"/>
    </row>
    <row r="187" spans="1:5" x14ac:dyDescent="0.3">
      <c r="A187" s="8" t="s">
        <v>22</v>
      </c>
      <c r="B187" s="16" t="s">
        <v>11</v>
      </c>
      <c r="C187" s="61">
        <v>10130</v>
      </c>
      <c r="D187" s="61">
        <v>10360</v>
      </c>
      <c r="E187" s="63" t="s">
        <v>14</v>
      </c>
    </row>
    <row r="188" spans="1:5" x14ac:dyDescent="0.3">
      <c r="A188" s="19"/>
      <c r="B188" s="20" t="s">
        <v>15</v>
      </c>
      <c r="C188" s="56">
        <v>1.26498698460646E-2</v>
      </c>
      <c r="D188" s="56">
        <v>1.181918604479E-2</v>
      </c>
      <c r="E188" s="22"/>
    </row>
    <row r="189" spans="1:5" ht="34.799999999999997" customHeight="1" x14ac:dyDescent="0.3">
      <c r="A189" s="103" t="s">
        <v>25</v>
      </c>
      <c r="B189" s="103"/>
      <c r="C189" s="103"/>
      <c r="D189" s="103"/>
      <c r="E189" s="103"/>
    </row>
    <row r="190" spans="1:5" x14ac:dyDescent="0.3">
      <c r="A190" s="5" t="s">
        <v>26</v>
      </c>
    </row>
    <row r="191" spans="1:5" x14ac:dyDescent="0.3">
      <c r="A191" s="65" t="s">
        <v>974</v>
      </c>
    </row>
    <row r="192" spans="1:5" x14ac:dyDescent="0.3">
      <c r="A192" s="65" t="s">
        <v>1064</v>
      </c>
    </row>
    <row r="193" spans="1:5" x14ac:dyDescent="0.3">
      <c r="A193" s="65" t="s">
        <v>1051</v>
      </c>
    </row>
    <row r="194" spans="1:5" x14ac:dyDescent="0.3">
      <c r="A194" s="5" t="s">
        <v>30</v>
      </c>
    </row>
    <row r="195" spans="1:5" ht="14.4" customHeight="1" x14ac:dyDescent="0.3">
      <c r="A195" s="88" t="s">
        <v>31</v>
      </c>
      <c r="B195" s="89"/>
      <c r="C195" s="89"/>
      <c r="D195" s="89"/>
      <c r="E195" s="90"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44069</v>
      </c>
      <c r="C198" s="57">
        <v>45896</v>
      </c>
      <c r="D198" s="58">
        <v>3.6400000000000002E-2</v>
      </c>
      <c r="E198" s="59">
        <v>2</v>
      </c>
    </row>
    <row r="199" spans="1:5" x14ac:dyDescent="0.3">
      <c r="A199" s="31" t="s">
        <v>37</v>
      </c>
      <c r="B199" s="57">
        <v>44041</v>
      </c>
      <c r="C199" s="57">
        <v>45868</v>
      </c>
      <c r="D199" s="58">
        <v>3.6276848087044754E-2</v>
      </c>
      <c r="E199" s="59">
        <v>2</v>
      </c>
    </row>
    <row r="200" spans="1:5" x14ac:dyDescent="0.3">
      <c r="A200" s="64" t="s">
        <v>38</v>
      </c>
      <c r="B200" s="57">
        <v>44006</v>
      </c>
      <c r="C200" s="57">
        <v>45833</v>
      </c>
      <c r="D200" s="58">
        <v>3.6299999999999999E-2</v>
      </c>
      <c r="E200" s="59">
        <v>2</v>
      </c>
    </row>
    <row r="201" spans="1:5" x14ac:dyDescent="0.3">
      <c r="A201" s="64" t="s">
        <v>39</v>
      </c>
      <c r="B201" s="57">
        <v>43980</v>
      </c>
      <c r="C201" s="57">
        <v>45807</v>
      </c>
      <c r="D201" s="58">
        <v>3.6299999999999999E-2</v>
      </c>
      <c r="E201" s="59">
        <v>2</v>
      </c>
    </row>
    <row r="202" spans="1:5" x14ac:dyDescent="0.3">
      <c r="A202" s="64" t="s">
        <v>40</v>
      </c>
      <c r="B202" s="57">
        <v>44314</v>
      </c>
      <c r="C202" s="57">
        <v>45777</v>
      </c>
      <c r="D202" s="58">
        <v>3.8127452791720425E-2</v>
      </c>
      <c r="E202" s="59">
        <v>2</v>
      </c>
    </row>
    <row r="204" spans="1:5" x14ac:dyDescent="0.3">
      <c r="A204" s="92" t="s">
        <v>894</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5630</v>
      </c>
      <c r="D210" s="54">
        <v>6950</v>
      </c>
      <c r="E210" s="55" t="s">
        <v>14</v>
      </c>
    </row>
    <row r="211" spans="1:5" x14ac:dyDescent="0.3">
      <c r="A211" s="19"/>
      <c r="B211" s="20" t="s">
        <v>15</v>
      </c>
      <c r="C211" s="56">
        <v>-0.43682371554302402</v>
      </c>
      <c r="D211" s="56">
        <v>-0.11432428252704201</v>
      </c>
      <c r="E211" s="22"/>
    </row>
    <row r="212" spans="1:5" x14ac:dyDescent="0.3">
      <c r="A212" s="8" t="s">
        <v>16</v>
      </c>
      <c r="B212" s="16" t="s">
        <v>11</v>
      </c>
      <c r="C212" s="53">
        <v>7760</v>
      </c>
      <c r="D212" s="53">
        <v>7790</v>
      </c>
      <c r="E212" s="55" t="s">
        <v>14</v>
      </c>
    </row>
    <row r="213" spans="1:5" x14ac:dyDescent="0.3">
      <c r="A213" s="19"/>
      <c r="B213" s="20" t="s">
        <v>15</v>
      </c>
      <c r="C213" s="56">
        <v>-0.22404424724602201</v>
      </c>
      <c r="D213" s="56">
        <v>-8.0019534076001403E-2</v>
      </c>
      <c r="E213" s="22"/>
    </row>
    <row r="214" spans="1:5" x14ac:dyDescent="0.3">
      <c r="A214" s="8" t="s">
        <v>19</v>
      </c>
      <c r="B214" s="16" t="s">
        <v>11</v>
      </c>
      <c r="C214" s="53">
        <v>9830</v>
      </c>
      <c r="D214" s="53">
        <v>10030</v>
      </c>
      <c r="E214" s="55" t="s">
        <v>14</v>
      </c>
    </row>
    <row r="215" spans="1:5" x14ac:dyDescent="0.3">
      <c r="A215" s="19"/>
      <c r="B215" s="20" t="s">
        <v>15</v>
      </c>
      <c r="C215" s="56">
        <v>-1.69287490410217E-2</v>
      </c>
      <c r="D215" s="56">
        <v>9.9827900035198702E-4</v>
      </c>
      <c r="E215" s="22"/>
    </row>
    <row r="216" spans="1:5" x14ac:dyDescent="0.3">
      <c r="A216" s="8" t="s">
        <v>22</v>
      </c>
      <c r="B216" s="16" t="s">
        <v>11</v>
      </c>
      <c r="C216" s="53">
        <v>12700</v>
      </c>
      <c r="D216" s="53">
        <v>12330</v>
      </c>
      <c r="E216" s="55" t="s">
        <v>14</v>
      </c>
    </row>
    <row r="217" spans="1:5" x14ac:dyDescent="0.3">
      <c r="A217" s="19"/>
      <c r="B217" s="20" t="s">
        <v>15</v>
      </c>
      <c r="C217" s="56">
        <v>0.26964496667236398</v>
      </c>
      <c r="D217" s="56">
        <v>7.2253618345182499E-2</v>
      </c>
      <c r="E217" s="22"/>
    </row>
    <row r="218" spans="1:5" ht="35.4" customHeight="1" x14ac:dyDescent="0.3">
      <c r="A218" s="103" t="s">
        <v>25</v>
      </c>
      <c r="B218" s="103"/>
      <c r="C218" s="103"/>
      <c r="D218" s="103"/>
      <c r="E218" s="103"/>
    </row>
    <row r="219" spans="1:5" x14ac:dyDescent="0.3">
      <c r="A219" s="5" t="s">
        <v>26</v>
      </c>
    </row>
    <row r="220" spans="1:5" x14ac:dyDescent="0.3">
      <c r="A220" s="65" t="s">
        <v>996</v>
      </c>
    </row>
    <row r="221" spans="1:5" x14ac:dyDescent="0.3">
      <c r="A221" s="65" t="s">
        <v>1065</v>
      </c>
    </row>
    <row r="222" spans="1:5" x14ac:dyDescent="0.3">
      <c r="A222" s="65" t="s">
        <v>966</v>
      </c>
    </row>
    <row r="223" spans="1:5" x14ac:dyDescent="0.3">
      <c r="A223" s="5" t="s">
        <v>30</v>
      </c>
    </row>
    <row r="224" spans="1:5" ht="14.4" customHeight="1" x14ac:dyDescent="0.3">
      <c r="A224" s="88" t="s">
        <v>31</v>
      </c>
      <c r="B224" s="89"/>
      <c r="C224" s="89"/>
      <c r="D224" s="89"/>
      <c r="E224" s="90"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44071</v>
      </c>
      <c r="C227" s="57">
        <v>45898</v>
      </c>
      <c r="D227" s="58">
        <v>7.0746226346296529E-2</v>
      </c>
      <c r="E227" s="59">
        <v>3</v>
      </c>
    </row>
    <row r="228" spans="1:5" x14ac:dyDescent="0.3">
      <c r="A228" s="31" t="s">
        <v>37</v>
      </c>
      <c r="B228" s="57">
        <v>44036</v>
      </c>
      <c r="C228" s="57">
        <v>45863</v>
      </c>
      <c r="D228" s="58">
        <v>7.2564886574690873E-2</v>
      </c>
      <c r="E228" s="59">
        <v>3</v>
      </c>
    </row>
    <row r="229" spans="1:5" x14ac:dyDescent="0.3">
      <c r="A229" s="60" t="s">
        <v>38</v>
      </c>
      <c r="B229" s="57">
        <v>44008</v>
      </c>
      <c r="C229" s="57">
        <v>45835</v>
      </c>
      <c r="D229" s="58">
        <v>7.2867667914267811E-2</v>
      </c>
      <c r="E229" s="59">
        <v>3</v>
      </c>
    </row>
    <row r="230" spans="1:5" x14ac:dyDescent="0.3">
      <c r="A230" s="60" t="s">
        <v>39</v>
      </c>
      <c r="B230" s="57">
        <v>43980</v>
      </c>
      <c r="C230" s="57">
        <v>45807</v>
      </c>
      <c r="D230" s="58">
        <v>8.0218496643457676E-2</v>
      </c>
      <c r="E230" s="59">
        <v>3</v>
      </c>
    </row>
    <row r="231" spans="1:5" x14ac:dyDescent="0.3">
      <c r="A231" s="60" t="s">
        <v>40</v>
      </c>
      <c r="B231" s="57">
        <v>43945</v>
      </c>
      <c r="C231" s="57">
        <v>45772</v>
      </c>
      <c r="D231" s="58">
        <v>8.5017635667934924E-2</v>
      </c>
      <c r="E231" s="59">
        <v>3</v>
      </c>
    </row>
    <row r="233" spans="1:5" x14ac:dyDescent="0.3">
      <c r="A233" s="92" t="s">
        <v>116</v>
      </c>
      <c r="B233" s="93"/>
      <c r="C233" s="93"/>
      <c r="D233" s="93"/>
      <c r="E233" s="93"/>
    </row>
    <row r="234" spans="1:5" ht="14.4" customHeight="1" x14ac:dyDescent="0.3">
      <c r="A234" s="1" t="s">
        <v>968</v>
      </c>
      <c r="B234" s="2"/>
      <c r="C234" s="94" t="s">
        <v>3</v>
      </c>
      <c r="D234" s="94" t="s">
        <v>969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3940</v>
      </c>
      <c r="E239" s="63" t="s">
        <v>14</v>
      </c>
    </row>
    <row r="240" spans="1:5" x14ac:dyDescent="0.3">
      <c r="A240" s="19"/>
      <c r="B240" s="20" t="s">
        <v>15</v>
      </c>
      <c r="C240" s="56">
        <v>-0.55813299348963497</v>
      </c>
      <c r="D240" s="56">
        <v>-0.17015336793765301</v>
      </c>
      <c r="E240" s="22"/>
    </row>
    <row r="241" spans="1:5" x14ac:dyDescent="0.3">
      <c r="A241" s="8" t="s">
        <v>16</v>
      </c>
      <c r="B241" s="16" t="s">
        <v>11</v>
      </c>
      <c r="C241" s="61">
        <v>6750</v>
      </c>
      <c r="D241" s="61">
        <v>8230</v>
      </c>
      <c r="E241" s="63" t="s">
        <v>14</v>
      </c>
    </row>
    <row r="242" spans="1:5" x14ac:dyDescent="0.3">
      <c r="A242" s="19"/>
      <c r="B242" s="20" t="s">
        <v>15</v>
      </c>
      <c r="C242" s="56">
        <v>-0.32464066935604402</v>
      </c>
      <c r="D242" s="56">
        <v>-3.8205291903840803E-2</v>
      </c>
      <c r="E242" s="22"/>
    </row>
    <row r="243" spans="1:5" x14ac:dyDescent="0.3">
      <c r="A243" s="8" t="s">
        <v>19</v>
      </c>
      <c r="B243" s="16" t="s">
        <v>11</v>
      </c>
      <c r="C243" s="61">
        <v>10180</v>
      </c>
      <c r="D243" s="61">
        <v>14310</v>
      </c>
      <c r="E243" s="63" t="s">
        <v>14</v>
      </c>
    </row>
    <row r="244" spans="1:5" x14ac:dyDescent="0.3">
      <c r="A244" s="19"/>
      <c r="B244" s="20" t="s">
        <v>15</v>
      </c>
      <c r="C244" s="56">
        <v>1.8027344447220799E-2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103" t="s">
        <v>25</v>
      </c>
      <c r="B247" s="103"/>
      <c r="C247" s="103"/>
      <c r="D247" s="103"/>
      <c r="E247" s="103"/>
    </row>
    <row r="248" spans="1:5" x14ac:dyDescent="0.3">
      <c r="A248" s="5" t="s">
        <v>26</v>
      </c>
    </row>
    <row r="249" spans="1:5" x14ac:dyDescent="0.3">
      <c r="A249" s="65" t="s">
        <v>1066</v>
      </c>
    </row>
    <row r="250" spans="1:5" x14ac:dyDescent="0.3">
      <c r="A250" s="65" t="s">
        <v>1053</v>
      </c>
    </row>
    <row r="251" spans="1:5" x14ac:dyDescent="0.3">
      <c r="A251" s="65" t="s">
        <v>1054</v>
      </c>
    </row>
    <row r="252" spans="1:5" x14ac:dyDescent="0.3">
      <c r="A252" s="5" t="s">
        <v>30</v>
      </c>
    </row>
    <row r="253" spans="1:5" ht="14.4" customHeight="1" x14ac:dyDescent="0.3">
      <c r="A253" s="88" t="s">
        <v>31</v>
      </c>
      <c r="B253" s="89"/>
      <c r="C253" s="89"/>
      <c r="D253" s="89"/>
      <c r="E253" s="90" t="b">
        <v>1</v>
      </c>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44071</v>
      </c>
      <c r="C256" s="57">
        <v>45898</v>
      </c>
      <c r="D256" s="58">
        <v>0.14962374144286428</v>
      </c>
      <c r="E256" s="59">
        <v>4</v>
      </c>
    </row>
    <row r="257" spans="1:5" x14ac:dyDescent="0.3">
      <c r="A257" s="31" t="s">
        <v>37</v>
      </c>
      <c r="B257" s="57">
        <v>44042</v>
      </c>
      <c r="C257" s="57">
        <v>45869</v>
      </c>
      <c r="D257" s="58">
        <v>0.14899117732220488</v>
      </c>
      <c r="E257" s="59">
        <v>4</v>
      </c>
    </row>
    <row r="258" spans="1:5" x14ac:dyDescent="0.3">
      <c r="A258" s="64" t="s">
        <v>38</v>
      </c>
      <c r="B258" s="57">
        <v>44011</v>
      </c>
      <c r="C258" s="57">
        <v>45838</v>
      </c>
      <c r="D258" s="58">
        <v>0.15029999999999999</v>
      </c>
      <c r="E258" s="59">
        <v>4</v>
      </c>
    </row>
    <row r="259" spans="1:5" x14ac:dyDescent="0.3">
      <c r="A259" s="64" t="s">
        <v>39</v>
      </c>
      <c r="B259" s="57">
        <v>43980</v>
      </c>
      <c r="C259" s="57">
        <v>45807</v>
      </c>
      <c r="D259" s="58">
        <v>0.15029999999999999</v>
      </c>
      <c r="E259" s="59">
        <v>4</v>
      </c>
    </row>
    <row r="260" spans="1:5" x14ac:dyDescent="0.3">
      <c r="A260" s="64" t="s">
        <v>40</v>
      </c>
      <c r="B260" s="57">
        <v>43951</v>
      </c>
      <c r="C260" s="57">
        <v>45777</v>
      </c>
      <c r="D260" s="58">
        <v>0.15283622118678553</v>
      </c>
      <c r="E260" s="59">
        <v>4</v>
      </c>
    </row>
    <row r="262" spans="1:5" x14ac:dyDescent="0.3">
      <c r="A262" s="92" t="s">
        <v>127</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3710</v>
      </c>
      <c r="D268" s="54">
        <v>3150</v>
      </c>
      <c r="E268" s="55" t="s">
        <v>14</v>
      </c>
    </row>
    <row r="269" spans="1:5" x14ac:dyDescent="0.3">
      <c r="A269" s="19"/>
      <c r="B269" s="20" t="s">
        <v>15</v>
      </c>
      <c r="C269" s="56">
        <v>-0.62884884303891997</v>
      </c>
      <c r="D269" s="56">
        <v>-0.20628778262561601</v>
      </c>
      <c r="E269" s="22"/>
    </row>
    <row r="270" spans="1:5" x14ac:dyDescent="0.3">
      <c r="A270" s="8" t="s">
        <v>16</v>
      </c>
      <c r="B270" s="16" t="s">
        <v>11</v>
      </c>
      <c r="C270" s="53">
        <v>7340</v>
      </c>
      <c r="D270" s="53">
        <v>8160</v>
      </c>
      <c r="E270" s="55" t="s">
        <v>14</v>
      </c>
    </row>
    <row r="271" spans="1:5" x14ac:dyDescent="0.3">
      <c r="A271" s="19"/>
      <c r="B271" s="20" t="s">
        <v>15</v>
      </c>
      <c r="C271" s="56">
        <v>-0.265872119838376</v>
      </c>
      <c r="D271" s="56">
        <v>-3.9736617628944197E-2</v>
      </c>
      <c r="E271" s="22"/>
    </row>
    <row r="272" spans="1:5" x14ac:dyDescent="0.3">
      <c r="A272" s="8" t="s">
        <v>19</v>
      </c>
      <c r="B272" s="16" t="s">
        <v>11</v>
      </c>
      <c r="C272" s="53">
        <v>10200</v>
      </c>
      <c r="D272" s="53">
        <v>11640</v>
      </c>
      <c r="E272" s="55" t="s">
        <v>14</v>
      </c>
    </row>
    <row r="273" spans="1:5" x14ac:dyDescent="0.3">
      <c r="A273" s="19"/>
      <c r="B273" s="20" t="s">
        <v>15</v>
      </c>
      <c r="C273" s="56">
        <v>1.99392586387435E-2</v>
      </c>
      <c r="D273" s="56">
        <v>3.08543609025951E-2</v>
      </c>
      <c r="E273" s="22"/>
    </row>
    <row r="274" spans="1:5" x14ac:dyDescent="0.3">
      <c r="A274" s="8" t="s">
        <v>22</v>
      </c>
      <c r="B274" s="16" t="s">
        <v>11</v>
      </c>
      <c r="C274" s="53">
        <v>14350</v>
      </c>
      <c r="D274" s="53">
        <v>17600</v>
      </c>
      <c r="E274" s="55" t="s">
        <v>14</v>
      </c>
    </row>
    <row r="275" spans="1:5" x14ac:dyDescent="0.3">
      <c r="A275" s="19"/>
      <c r="B275" s="20" t="s">
        <v>15</v>
      </c>
      <c r="C275" s="56">
        <v>0.43472083009811602</v>
      </c>
      <c r="D275" s="56">
        <v>0.119750842007648</v>
      </c>
      <c r="E275" s="22"/>
    </row>
    <row r="276" spans="1:5" ht="31.8" customHeight="1" x14ac:dyDescent="0.3">
      <c r="A276" s="103" t="s">
        <v>25</v>
      </c>
      <c r="B276" s="103"/>
      <c r="C276" s="103"/>
      <c r="D276" s="103"/>
      <c r="E276" s="103"/>
    </row>
    <row r="277" spans="1:5" x14ac:dyDescent="0.3">
      <c r="A277" s="5" t="s">
        <v>26</v>
      </c>
    </row>
    <row r="278" spans="1:5" x14ac:dyDescent="0.3">
      <c r="A278" s="65" t="s">
        <v>1067</v>
      </c>
    </row>
    <row r="279" spans="1:5" x14ac:dyDescent="0.3">
      <c r="A279" s="65" t="s">
        <v>1068</v>
      </c>
    </row>
    <row r="280" spans="1:5" x14ac:dyDescent="0.3">
      <c r="A280" s="65" t="s">
        <v>972</v>
      </c>
    </row>
    <row r="281" spans="1:5" x14ac:dyDescent="0.3">
      <c r="A281" s="5" t="s">
        <v>30</v>
      </c>
    </row>
    <row r="282" spans="1:5" ht="14.4" customHeight="1" x14ac:dyDescent="0.3">
      <c r="A282" s="88" t="s">
        <v>31</v>
      </c>
      <c r="B282" s="89"/>
      <c r="C282" s="89"/>
      <c r="D282" s="89"/>
      <c r="E282" s="90"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44071</v>
      </c>
      <c r="C285" s="57">
        <v>45898</v>
      </c>
      <c r="D285" s="58">
        <v>0.17448464099943858</v>
      </c>
      <c r="E285" s="59">
        <v>4</v>
      </c>
    </row>
    <row r="286" spans="1:5" x14ac:dyDescent="0.3">
      <c r="A286" s="31" t="s">
        <v>37</v>
      </c>
      <c r="B286" s="57">
        <v>44042</v>
      </c>
      <c r="C286" s="57">
        <v>45869</v>
      </c>
      <c r="D286" s="58">
        <v>0.17459923259148807</v>
      </c>
      <c r="E286" s="59">
        <v>4</v>
      </c>
    </row>
    <row r="287" spans="1:5" x14ac:dyDescent="0.3">
      <c r="A287" s="60" t="s">
        <v>38</v>
      </c>
      <c r="B287" s="57">
        <v>44011</v>
      </c>
      <c r="C287" s="57">
        <v>45838</v>
      </c>
      <c r="D287" s="58">
        <v>0.17530915748519643</v>
      </c>
      <c r="E287" s="59">
        <v>4</v>
      </c>
    </row>
    <row r="288" spans="1:5" x14ac:dyDescent="0.3">
      <c r="A288" s="60" t="s">
        <v>39</v>
      </c>
      <c r="B288" s="57">
        <v>43980</v>
      </c>
      <c r="C288" s="57">
        <v>45807</v>
      </c>
      <c r="D288" s="58">
        <v>0.17879000210587204</v>
      </c>
      <c r="E288" s="59">
        <v>4</v>
      </c>
    </row>
    <row r="289" spans="1:5" x14ac:dyDescent="0.3">
      <c r="A289" s="60" t="s">
        <v>40</v>
      </c>
      <c r="B289" s="57">
        <v>43951</v>
      </c>
      <c r="C289" s="57">
        <v>45777</v>
      </c>
      <c r="D289" s="58">
        <v>0.18218951050840812</v>
      </c>
      <c r="E289" s="59">
        <v>4</v>
      </c>
    </row>
    <row r="291" spans="1:5" x14ac:dyDescent="0.3">
      <c r="A291" s="92" t="s">
        <v>141</v>
      </c>
      <c r="B291" s="93"/>
      <c r="C291" s="93"/>
      <c r="D291" s="93"/>
      <c r="E291" s="93"/>
    </row>
    <row r="292" spans="1:5" ht="14.4" customHeight="1" x14ac:dyDescent="0.3">
      <c r="A292" s="1" t="s">
        <v>978</v>
      </c>
      <c r="B292" s="2"/>
      <c r="C292" s="94" t="s">
        <v>3</v>
      </c>
      <c r="D292" s="94" t="s">
        <v>979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-8.7189394406371107E-2</v>
      </c>
      <c r="D298" s="56">
        <v>-3.06682610106183E-2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103" t="s">
        <v>25</v>
      </c>
      <c r="B305" s="103"/>
      <c r="C305" s="103"/>
      <c r="D305" s="103"/>
      <c r="E305" s="103"/>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30</v>
      </c>
    </row>
    <row r="311" spans="1:5" ht="14.4" customHeight="1" x14ac:dyDescent="0.3">
      <c r="A311" s="88" t="s">
        <v>31</v>
      </c>
      <c r="B311" s="89"/>
      <c r="C311" s="89"/>
      <c r="D311" s="89"/>
      <c r="E311" s="90"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44071</v>
      </c>
      <c r="C314" s="57">
        <v>45898</v>
      </c>
      <c r="D314" s="58">
        <v>1.5069043025327508E-2</v>
      </c>
      <c r="E314" s="59">
        <v>2</v>
      </c>
    </row>
    <row r="315" spans="1:5" x14ac:dyDescent="0.3">
      <c r="A315" s="31" t="s">
        <v>37</v>
      </c>
      <c r="B315" s="57">
        <v>44036</v>
      </c>
      <c r="C315" s="57">
        <v>45863</v>
      </c>
      <c r="D315" s="58">
        <v>1.5124878880182957E-2</v>
      </c>
      <c r="E315" s="59">
        <v>2</v>
      </c>
    </row>
    <row r="316" spans="1:5" x14ac:dyDescent="0.3">
      <c r="A316" s="64" t="s">
        <v>38</v>
      </c>
      <c r="B316" s="57">
        <v>44008</v>
      </c>
      <c r="C316" s="57">
        <v>45835</v>
      </c>
      <c r="D316" s="58">
        <v>1.4973643113048411E-2</v>
      </c>
      <c r="E316" s="59">
        <v>2</v>
      </c>
    </row>
    <row r="317" spans="1:5" x14ac:dyDescent="0.3">
      <c r="A317" s="64" t="s">
        <v>39</v>
      </c>
      <c r="B317" s="57">
        <v>43980</v>
      </c>
      <c r="C317" s="57">
        <v>45807</v>
      </c>
      <c r="D317" s="58">
        <v>1.5341407115418345E-2</v>
      </c>
      <c r="E317" s="59">
        <v>2</v>
      </c>
    </row>
    <row r="318" spans="1:5" x14ac:dyDescent="0.3">
      <c r="A318" s="64" t="s">
        <v>40</v>
      </c>
      <c r="B318" s="57">
        <v>43945</v>
      </c>
      <c r="C318" s="57">
        <v>45772</v>
      </c>
      <c r="D318" s="58">
        <v>1.5844051928210614E-2</v>
      </c>
      <c r="E318" s="59">
        <v>2</v>
      </c>
    </row>
    <row r="320" spans="1:5" x14ac:dyDescent="0.3">
      <c r="A320" s="92" t="s">
        <v>151</v>
      </c>
      <c r="B320" s="93"/>
      <c r="C320" s="93"/>
      <c r="D320" s="93"/>
      <c r="E320" s="93"/>
    </row>
    <row r="321" spans="1:5" ht="14.4" customHeight="1" x14ac:dyDescent="0.3">
      <c r="A321" s="1" t="s">
        <v>968</v>
      </c>
      <c r="B321" s="2"/>
      <c r="C321" s="94" t="s">
        <v>3</v>
      </c>
      <c r="D321" s="94" t="s">
        <v>969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3990</v>
      </c>
      <c r="D326" s="54">
        <v>3540</v>
      </c>
      <c r="E326" s="55" t="s">
        <v>14</v>
      </c>
    </row>
    <row r="327" spans="1:5" x14ac:dyDescent="0.3">
      <c r="A327" s="19"/>
      <c r="B327" s="20" t="s">
        <v>15</v>
      </c>
      <c r="C327" s="56">
        <v>-0.60134921916788797</v>
      </c>
      <c r="D327" s="56">
        <v>-0.187761454136565</v>
      </c>
      <c r="E327" s="22"/>
    </row>
    <row r="328" spans="1:5" x14ac:dyDescent="0.3">
      <c r="A328" s="8" t="s">
        <v>16</v>
      </c>
      <c r="B328" s="16" t="s">
        <v>11</v>
      </c>
      <c r="C328" s="53">
        <v>7730</v>
      </c>
      <c r="D328" s="53">
        <v>10110</v>
      </c>
      <c r="E328" s="55" t="s">
        <v>14</v>
      </c>
    </row>
    <row r="329" spans="1:5" x14ac:dyDescent="0.3">
      <c r="A329" s="19"/>
      <c r="B329" s="20" t="s">
        <v>15</v>
      </c>
      <c r="C329" s="56">
        <v>-0.226920582120582</v>
      </c>
      <c r="D329" s="56">
        <v>2.1264779997980398E-3</v>
      </c>
      <c r="E329" s="22"/>
    </row>
    <row r="330" spans="1:5" x14ac:dyDescent="0.3">
      <c r="A330" s="8" t="s">
        <v>19</v>
      </c>
      <c r="B330" s="16" t="s">
        <v>11</v>
      </c>
      <c r="C330" s="53">
        <v>10670</v>
      </c>
      <c r="D330" s="53">
        <v>14740</v>
      </c>
      <c r="E330" s="55" t="s">
        <v>14</v>
      </c>
    </row>
    <row r="331" spans="1:5" x14ac:dyDescent="0.3">
      <c r="A331" s="19"/>
      <c r="B331" s="20" t="s">
        <v>15</v>
      </c>
      <c r="C331" s="56">
        <v>6.6962765017248196E-2</v>
      </c>
      <c r="D331" s="56">
        <v>8.0679594914453007E-2</v>
      </c>
      <c r="E331" s="22"/>
    </row>
    <row r="332" spans="1:5" x14ac:dyDescent="0.3">
      <c r="A332" s="8" t="s">
        <v>22</v>
      </c>
      <c r="B332" s="16" t="s">
        <v>11</v>
      </c>
      <c r="C332" s="53">
        <v>14230</v>
      </c>
      <c r="D332" s="53">
        <v>18400</v>
      </c>
      <c r="E332" s="55" t="s">
        <v>14</v>
      </c>
    </row>
    <row r="333" spans="1:5" x14ac:dyDescent="0.3">
      <c r="A333" s="19"/>
      <c r="B333" s="20" t="s">
        <v>15</v>
      </c>
      <c r="C333" s="56">
        <v>0.42321871999999999</v>
      </c>
      <c r="D333" s="56">
        <v>0.129720903726565</v>
      </c>
      <c r="E333" s="22"/>
    </row>
    <row r="334" spans="1:5" ht="36" customHeight="1" x14ac:dyDescent="0.3">
      <c r="A334" s="103" t="s">
        <v>25</v>
      </c>
      <c r="B334" s="103"/>
      <c r="C334" s="103"/>
      <c r="D334" s="103"/>
      <c r="E334" s="103"/>
    </row>
    <row r="335" spans="1:5" x14ac:dyDescent="0.3">
      <c r="A335" s="5" t="s">
        <v>26</v>
      </c>
    </row>
    <row r="336" spans="1:5" x14ac:dyDescent="0.3">
      <c r="A336" s="65" t="s">
        <v>1069</v>
      </c>
    </row>
    <row r="337" spans="1:5" x14ac:dyDescent="0.3">
      <c r="A337" s="65" t="s">
        <v>1070</v>
      </c>
    </row>
    <row r="338" spans="1:5" x14ac:dyDescent="0.3">
      <c r="A338" s="65" t="s">
        <v>972</v>
      </c>
    </row>
    <row r="339" spans="1:5" x14ac:dyDescent="0.3">
      <c r="A339" s="5" t="s">
        <v>30</v>
      </c>
    </row>
    <row r="340" spans="1:5" ht="14.4" customHeight="1" x14ac:dyDescent="0.3">
      <c r="A340" s="88" t="s">
        <v>31</v>
      </c>
      <c r="B340" s="89"/>
      <c r="C340" s="89"/>
      <c r="D340" s="89"/>
      <c r="E340" s="90"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44071</v>
      </c>
      <c r="C343" s="57">
        <v>45898</v>
      </c>
      <c r="D343" s="58">
        <v>0.15254571435624031</v>
      </c>
      <c r="E343" s="59">
        <v>4</v>
      </c>
    </row>
    <row r="344" spans="1:5" x14ac:dyDescent="0.3">
      <c r="A344" s="31" t="s">
        <v>37</v>
      </c>
      <c r="B344" s="57">
        <v>44042</v>
      </c>
      <c r="C344" s="57">
        <v>45869</v>
      </c>
      <c r="D344" s="58">
        <v>0.15179034759654939</v>
      </c>
      <c r="E344" s="59">
        <v>4</v>
      </c>
    </row>
    <row r="345" spans="1:5" x14ac:dyDescent="0.3">
      <c r="A345" s="60" t="s">
        <v>38</v>
      </c>
      <c r="B345" s="57">
        <v>44011</v>
      </c>
      <c r="C345" s="57">
        <v>45838</v>
      </c>
      <c r="D345" s="58">
        <v>0.15210000000000001</v>
      </c>
      <c r="E345" s="59">
        <v>4</v>
      </c>
    </row>
    <row r="346" spans="1:5" x14ac:dyDescent="0.3">
      <c r="A346" s="60" t="s">
        <v>39</v>
      </c>
      <c r="B346" s="57">
        <v>43980</v>
      </c>
      <c r="C346" s="57">
        <v>45807</v>
      </c>
      <c r="D346" s="58">
        <v>0.15459999999999999</v>
      </c>
      <c r="E346" s="59">
        <v>4</v>
      </c>
    </row>
    <row r="347" spans="1:5" x14ac:dyDescent="0.3">
      <c r="A347" s="60" t="s">
        <v>40</v>
      </c>
      <c r="B347" s="57">
        <v>43951</v>
      </c>
      <c r="C347" s="57">
        <v>45777</v>
      </c>
      <c r="D347" s="58">
        <v>0.15413849642631602</v>
      </c>
      <c r="E347" s="59">
        <v>4</v>
      </c>
    </row>
    <row r="349" spans="1:5" x14ac:dyDescent="0.3">
      <c r="A349" s="92" t="s">
        <v>162</v>
      </c>
      <c r="B349" s="93"/>
      <c r="C349" s="93"/>
      <c r="D349" s="93"/>
      <c r="E349" s="93"/>
    </row>
    <row r="350" spans="1:5" ht="14.4" customHeight="1"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8090</v>
      </c>
      <c r="D355" s="62">
        <v>8480</v>
      </c>
      <c r="E355" s="63" t="s">
        <v>14</v>
      </c>
    </row>
    <row r="356" spans="1:5" x14ac:dyDescent="0.3">
      <c r="A356" s="19"/>
      <c r="B356" s="20" t="s">
        <v>15</v>
      </c>
      <c r="C356" s="56">
        <v>-0.190898799722484</v>
      </c>
      <c r="D356" s="56">
        <v>-3.2415599373493802E-2</v>
      </c>
      <c r="E356" s="22"/>
    </row>
    <row r="357" spans="1:5" x14ac:dyDescent="0.3">
      <c r="A357" s="8" t="s">
        <v>16</v>
      </c>
      <c r="B357" s="16" t="s">
        <v>11</v>
      </c>
      <c r="C357" s="61">
        <v>8880</v>
      </c>
      <c r="D357" s="61">
        <v>9520</v>
      </c>
      <c r="E357" s="63" t="s">
        <v>14</v>
      </c>
    </row>
    <row r="358" spans="1:5" x14ac:dyDescent="0.3">
      <c r="A358" s="19"/>
      <c r="B358" s="20" t="s">
        <v>15</v>
      </c>
      <c r="C358" s="56">
        <v>-0.111513854619298</v>
      </c>
      <c r="D358" s="56">
        <v>-9.8356949563585001E-3</v>
      </c>
      <c r="E358" s="22"/>
    </row>
    <row r="359" spans="1:5" x14ac:dyDescent="0.3">
      <c r="A359" s="8" t="s">
        <v>19</v>
      </c>
      <c r="B359" s="16" t="s">
        <v>11</v>
      </c>
      <c r="C359" s="61">
        <v>10270</v>
      </c>
      <c r="D359" s="61">
        <v>10900</v>
      </c>
      <c r="E359" s="63" t="s">
        <v>14</v>
      </c>
    </row>
    <row r="360" spans="1:5" x14ac:dyDescent="0.3">
      <c r="A360" s="19"/>
      <c r="B360" s="20" t="s">
        <v>15</v>
      </c>
      <c r="C360" s="56">
        <v>2.6603588105185601E-2</v>
      </c>
      <c r="D360" s="56">
        <v>1.7440717884473302E-2</v>
      </c>
      <c r="E360" s="22"/>
    </row>
    <row r="361" spans="1:5" x14ac:dyDescent="0.3">
      <c r="A361" s="8" t="s">
        <v>22</v>
      </c>
      <c r="B361" s="16" t="s">
        <v>11</v>
      </c>
      <c r="C361" s="61">
        <v>12280</v>
      </c>
      <c r="D361" s="61">
        <v>12700</v>
      </c>
      <c r="E361" s="63" t="s">
        <v>14</v>
      </c>
    </row>
    <row r="362" spans="1:5" x14ac:dyDescent="0.3">
      <c r="A362" s="19"/>
      <c r="B362" s="20" t="s">
        <v>15</v>
      </c>
      <c r="C362" s="56">
        <v>0.228363161616711</v>
      </c>
      <c r="D362" s="56">
        <v>4.8927266801036498E-2</v>
      </c>
      <c r="E362" s="22"/>
    </row>
    <row r="363" spans="1:5" ht="33" customHeight="1" x14ac:dyDescent="0.3">
      <c r="A363" s="103" t="s">
        <v>25</v>
      </c>
      <c r="B363" s="103"/>
      <c r="C363" s="103"/>
      <c r="D363" s="103"/>
      <c r="E363" s="103"/>
    </row>
    <row r="364" spans="1:5" x14ac:dyDescent="0.3">
      <c r="A364" s="5" t="s">
        <v>26</v>
      </c>
    </row>
    <row r="365" spans="1:5" x14ac:dyDescent="0.3">
      <c r="A365" s="65" t="s">
        <v>1071</v>
      </c>
    </row>
    <row r="366" spans="1:5" x14ac:dyDescent="0.3">
      <c r="A366" s="65" t="s">
        <v>1072</v>
      </c>
    </row>
    <row r="367" spans="1:5" x14ac:dyDescent="0.3">
      <c r="A367" s="65" t="s">
        <v>972</v>
      </c>
    </row>
    <row r="368" spans="1:5" x14ac:dyDescent="0.3">
      <c r="A368" s="5" t="s">
        <v>30</v>
      </c>
    </row>
    <row r="369" spans="1:5" ht="14.4" customHeight="1" x14ac:dyDescent="0.3">
      <c r="A369" s="88" t="s">
        <v>31</v>
      </c>
      <c r="B369" s="89"/>
      <c r="C369" s="89"/>
      <c r="D369" s="89"/>
      <c r="E369" s="90"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44071</v>
      </c>
      <c r="C372" s="57">
        <v>45898</v>
      </c>
      <c r="D372" s="58">
        <v>3.418172464081215E-2</v>
      </c>
      <c r="E372" s="59">
        <v>2</v>
      </c>
    </row>
    <row r="373" spans="1:5" x14ac:dyDescent="0.3">
      <c r="A373" s="31" t="s">
        <v>37</v>
      </c>
      <c r="B373" s="57">
        <v>44036</v>
      </c>
      <c r="C373" s="57">
        <v>45863</v>
      </c>
      <c r="D373" s="58">
        <v>3.4843003823018373E-2</v>
      </c>
      <c r="E373" s="59">
        <v>2</v>
      </c>
    </row>
    <row r="374" spans="1:5" x14ac:dyDescent="0.3">
      <c r="A374" s="64" t="s">
        <v>38</v>
      </c>
      <c r="B374" s="57">
        <v>44008</v>
      </c>
      <c r="C374" s="57">
        <v>45835</v>
      </c>
      <c r="D374" s="58">
        <v>3.49E-2</v>
      </c>
      <c r="E374" s="59">
        <v>2</v>
      </c>
    </row>
    <row r="375" spans="1:5" x14ac:dyDescent="0.3">
      <c r="A375" s="64" t="s">
        <v>39</v>
      </c>
      <c r="B375" s="57">
        <v>43980</v>
      </c>
      <c r="C375" s="57">
        <v>45807</v>
      </c>
      <c r="D375" s="58">
        <v>3.7400000000000003E-2</v>
      </c>
      <c r="E375" s="59">
        <v>2</v>
      </c>
    </row>
    <row r="376" spans="1:5" x14ac:dyDescent="0.3">
      <c r="A376" s="64" t="s">
        <v>40</v>
      </c>
      <c r="B376" s="57">
        <v>43945</v>
      </c>
      <c r="C376" s="57">
        <v>45772</v>
      </c>
      <c r="D376" s="58">
        <v>3.9851626794476194E-2</v>
      </c>
      <c r="E376" s="59">
        <v>2</v>
      </c>
    </row>
    <row r="378" spans="1:5" x14ac:dyDescent="0.3">
      <c r="A378" s="92" t="s">
        <v>171</v>
      </c>
      <c r="B378" s="93"/>
      <c r="C378" s="93"/>
      <c r="D378" s="93"/>
      <c r="E378" s="93"/>
    </row>
    <row r="379" spans="1:5" ht="14.4" customHeight="1" x14ac:dyDescent="0.3">
      <c r="A379" s="1" t="s">
        <v>958</v>
      </c>
      <c r="B379" s="2"/>
      <c r="C379" s="94" t="s">
        <v>3</v>
      </c>
      <c r="D379" s="94" t="s">
        <v>959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5700</v>
      </c>
      <c r="D384" s="62">
        <v>5910</v>
      </c>
      <c r="E384" s="63" t="s">
        <v>14</v>
      </c>
    </row>
    <row r="385" spans="1:5" x14ac:dyDescent="0.3">
      <c r="A385" s="19"/>
      <c r="B385" s="20" t="s">
        <v>15</v>
      </c>
      <c r="C385" s="56">
        <v>-0.430166029185925</v>
      </c>
      <c r="D385" s="56">
        <v>-0.16083156870964399</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10040</v>
      </c>
      <c r="D388" s="61">
        <v>10680</v>
      </c>
      <c r="E388" s="63" t="s">
        <v>14</v>
      </c>
    </row>
    <row r="389" spans="1:5" x14ac:dyDescent="0.3">
      <c r="A389" s="19"/>
      <c r="B389" s="20" t="s">
        <v>15</v>
      </c>
      <c r="C389" s="56">
        <v>4.2669438884224099E-3</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103" t="s">
        <v>25</v>
      </c>
      <c r="B392" s="103"/>
      <c r="C392" s="103"/>
      <c r="D392" s="103"/>
      <c r="E392" s="103"/>
    </row>
    <row r="393" spans="1:5" x14ac:dyDescent="0.3">
      <c r="A393" s="5" t="s">
        <v>26</v>
      </c>
    </row>
    <row r="394" spans="1:5" x14ac:dyDescent="0.3">
      <c r="A394" s="65" t="s">
        <v>964</v>
      </c>
    </row>
    <row r="395" spans="1:5" x14ac:dyDescent="0.3">
      <c r="A395" s="65" t="s">
        <v>973</v>
      </c>
    </row>
    <row r="396" spans="1:5" x14ac:dyDescent="0.3">
      <c r="A396" s="65" t="s">
        <v>966</v>
      </c>
    </row>
    <row r="397" spans="1:5" x14ac:dyDescent="0.3">
      <c r="A397" s="5" t="s">
        <v>30</v>
      </c>
    </row>
    <row r="398" spans="1:5" ht="14.4" customHeight="1" x14ac:dyDescent="0.3">
      <c r="A398" s="88" t="s">
        <v>31</v>
      </c>
      <c r="B398" s="89"/>
      <c r="C398" s="89"/>
      <c r="D398" s="89"/>
      <c r="E398" s="90" t="b">
        <v>1</v>
      </c>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44068</v>
      </c>
      <c r="C401" s="57">
        <v>45895</v>
      </c>
      <c r="D401" s="58">
        <v>0.1004876849557641</v>
      </c>
      <c r="E401" s="59">
        <v>3</v>
      </c>
    </row>
    <row r="402" spans="1:5" x14ac:dyDescent="0.3">
      <c r="A402" s="31" t="s">
        <v>37</v>
      </c>
      <c r="B402" s="57">
        <v>44040</v>
      </c>
      <c r="C402" s="57">
        <v>45867</v>
      </c>
      <c r="D402" s="58">
        <v>0.10009823015473031</v>
      </c>
      <c r="E402" s="59">
        <v>3</v>
      </c>
    </row>
    <row r="403" spans="1:5" x14ac:dyDescent="0.3">
      <c r="A403" s="64" t="s">
        <v>38</v>
      </c>
      <c r="B403" s="57">
        <v>44005</v>
      </c>
      <c r="C403" s="57">
        <v>45832</v>
      </c>
      <c r="D403" s="58">
        <v>0.10120290826444642</v>
      </c>
      <c r="E403" s="59">
        <v>3</v>
      </c>
    </row>
    <row r="404" spans="1:5" x14ac:dyDescent="0.3">
      <c r="A404" s="64" t="s">
        <v>39</v>
      </c>
      <c r="B404" s="57">
        <v>43977</v>
      </c>
      <c r="C404" s="57">
        <v>45804</v>
      </c>
      <c r="D404" s="58">
        <v>0.1054900983390468</v>
      </c>
      <c r="E404" s="59">
        <v>3</v>
      </c>
    </row>
    <row r="405" spans="1:5" x14ac:dyDescent="0.3">
      <c r="A405" s="64" t="s">
        <v>40</v>
      </c>
      <c r="B405" s="57">
        <v>43949</v>
      </c>
      <c r="C405" s="57">
        <v>45776</v>
      </c>
      <c r="D405" s="58">
        <v>0.10576188693615467</v>
      </c>
      <c r="E405" s="59">
        <v>3</v>
      </c>
    </row>
    <row r="407" spans="1:5" x14ac:dyDescent="0.3">
      <c r="A407" s="92" t="s">
        <v>835</v>
      </c>
      <c r="B407" s="93"/>
      <c r="C407" s="93"/>
      <c r="D407" s="93"/>
      <c r="E407" s="93"/>
    </row>
    <row r="408" spans="1:5" ht="14.4" customHeight="1"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6510</v>
      </c>
      <c r="D413" s="62">
        <v>7230</v>
      </c>
      <c r="E413" s="63" t="s">
        <v>14</v>
      </c>
    </row>
    <row r="414" spans="1:5" x14ac:dyDescent="0.3">
      <c r="A414" s="19"/>
      <c r="B414" s="20" t="s">
        <v>15</v>
      </c>
      <c r="C414" s="56">
        <v>-0.34888765981504799</v>
      </c>
      <c r="D414" s="56">
        <v>-0.102559244593459</v>
      </c>
      <c r="E414" s="22"/>
    </row>
    <row r="415" spans="1:5" x14ac:dyDescent="0.3">
      <c r="A415" s="8" t="s">
        <v>16</v>
      </c>
      <c r="B415" s="16" t="s">
        <v>11</v>
      </c>
      <c r="C415" s="61">
        <v>8330</v>
      </c>
      <c r="D415" s="61">
        <v>7980</v>
      </c>
      <c r="E415" s="63" t="s">
        <v>14</v>
      </c>
    </row>
    <row r="416" spans="1:5" x14ac:dyDescent="0.3">
      <c r="A416" s="19"/>
      <c r="B416" s="20" t="s">
        <v>15</v>
      </c>
      <c r="C416" s="56">
        <v>-0.16719004507108701</v>
      </c>
      <c r="D416" s="56">
        <v>-7.2494295869660705E-2</v>
      </c>
      <c r="E416" s="22"/>
    </row>
    <row r="417" spans="1:5" x14ac:dyDescent="0.3">
      <c r="A417" s="8" t="s">
        <v>19</v>
      </c>
      <c r="B417" s="16" t="s">
        <v>11</v>
      </c>
      <c r="C417" s="61">
        <v>10030</v>
      </c>
      <c r="D417" s="61">
        <v>10290</v>
      </c>
      <c r="E417" s="63" t="s">
        <v>14</v>
      </c>
    </row>
    <row r="418" spans="1:5" x14ac:dyDescent="0.3">
      <c r="A418" s="19"/>
      <c r="B418" s="20" t="s">
        <v>15</v>
      </c>
      <c r="C418" s="56">
        <v>2.88865011593065E-3</v>
      </c>
      <c r="D418" s="56">
        <v>9.7358098348976404E-3</v>
      </c>
      <c r="E418" s="22"/>
    </row>
    <row r="419" spans="1:5" x14ac:dyDescent="0.3">
      <c r="A419" s="8" t="s">
        <v>22</v>
      </c>
      <c r="B419" s="16" t="s">
        <v>11</v>
      </c>
      <c r="C419" s="61">
        <v>12350</v>
      </c>
      <c r="D419" s="61">
        <v>12350</v>
      </c>
      <c r="E419" s="63" t="s">
        <v>14</v>
      </c>
    </row>
    <row r="420" spans="1:5" x14ac:dyDescent="0.3">
      <c r="A420" s="19"/>
      <c r="B420" s="20" t="s">
        <v>15</v>
      </c>
      <c r="C420" s="56">
        <v>0.23536916257270299</v>
      </c>
      <c r="D420" s="56">
        <v>7.2939933110958394E-2</v>
      </c>
      <c r="E420" s="22"/>
    </row>
    <row r="421" spans="1:5" ht="34.799999999999997" customHeight="1" x14ac:dyDescent="0.3">
      <c r="A421" s="103" t="s">
        <v>25</v>
      </c>
      <c r="B421" s="103"/>
      <c r="C421" s="103"/>
      <c r="D421" s="103"/>
      <c r="E421" s="103"/>
    </row>
    <row r="422" spans="1:5" x14ac:dyDescent="0.3">
      <c r="A422" s="5" t="s">
        <v>26</v>
      </c>
    </row>
    <row r="423" spans="1:5" x14ac:dyDescent="0.3">
      <c r="A423" s="65" t="s">
        <v>964</v>
      </c>
    </row>
    <row r="424" spans="1:5" x14ac:dyDescent="0.3">
      <c r="A424" s="65" t="s">
        <v>1073</v>
      </c>
    </row>
    <row r="425" spans="1:5" x14ac:dyDescent="0.3">
      <c r="A425" s="65" t="s">
        <v>966</v>
      </c>
    </row>
    <row r="426" spans="1:5" x14ac:dyDescent="0.3">
      <c r="A426" s="5" t="s">
        <v>30</v>
      </c>
    </row>
    <row r="427" spans="1:5" ht="14.4" customHeight="1" x14ac:dyDescent="0.3">
      <c r="A427" s="88" t="s">
        <v>31</v>
      </c>
      <c r="B427" s="89"/>
      <c r="C427" s="89"/>
      <c r="D427" s="89"/>
      <c r="E427" s="90"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44068</v>
      </c>
      <c r="C430" s="57">
        <v>45898</v>
      </c>
      <c r="D430" s="58">
        <v>6.3005823366396929E-2</v>
      </c>
      <c r="E430" s="59">
        <v>3</v>
      </c>
    </row>
    <row r="431" spans="1:5" x14ac:dyDescent="0.3">
      <c r="A431" s="31" t="s">
        <v>37</v>
      </c>
      <c r="B431" s="57">
        <v>44033</v>
      </c>
      <c r="C431" s="57">
        <v>45863</v>
      </c>
      <c r="D431" s="58">
        <v>6.3110245175579241E-2</v>
      </c>
      <c r="E431" s="59">
        <v>3</v>
      </c>
    </row>
    <row r="432" spans="1:5" x14ac:dyDescent="0.3">
      <c r="A432" s="64" t="s">
        <v>38</v>
      </c>
      <c r="B432" s="57">
        <v>44008</v>
      </c>
      <c r="C432" s="57">
        <v>45835</v>
      </c>
      <c r="D432" s="58">
        <v>6.2799999999999995E-2</v>
      </c>
      <c r="E432" s="59">
        <v>3</v>
      </c>
    </row>
    <row r="433" spans="1:5" x14ac:dyDescent="0.3">
      <c r="A433" s="64" t="s">
        <v>39</v>
      </c>
      <c r="B433" s="57">
        <v>43977</v>
      </c>
      <c r="C433" s="57">
        <v>45804</v>
      </c>
      <c r="D433" s="58">
        <v>6.7000000000000004E-2</v>
      </c>
      <c r="E433" s="59">
        <v>3</v>
      </c>
    </row>
    <row r="434" spans="1:5" x14ac:dyDescent="0.3">
      <c r="A434" s="64" t="s">
        <v>40</v>
      </c>
      <c r="B434" s="57">
        <v>43942</v>
      </c>
      <c r="C434" s="57">
        <v>45772</v>
      </c>
      <c r="D434" s="58">
        <v>6.7770169650012951E-2</v>
      </c>
      <c r="E434" s="59">
        <v>3</v>
      </c>
    </row>
    <row r="436" spans="1:5" x14ac:dyDescent="0.3">
      <c r="A436" s="92" t="s">
        <v>180</v>
      </c>
      <c r="B436" s="93"/>
      <c r="C436" s="93"/>
      <c r="D436" s="93"/>
      <c r="E436" s="93"/>
    </row>
    <row r="437" spans="1:5" ht="14.4" customHeight="1"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5890</v>
      </c>
      <c r="D442" s="62">
        <v>6070</v>
      </c>
      <c r="E442" s="63" t="s">
        <v>14</v>
      </c>
    </row>
    <row r="443" spans="1:5" x14ac:dyDescent="0.3">
      <c r="A443" s="19"/>
      <c r="B443" s="20" t="s">
        <v>15</v>
      </c>
      <c r="C443" s="56">
        <v>-0.41104365168013501</v>
      </c>
      <c r="D443" s="56">
        <v>-0.15311483054310199</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10090</v>
      </c>
      <c r="D446" s="61">
        <v>10770</v>
      </c>
      <c r="E446" s="63" t="s">
        <v>14</v>
      </c>
    </row>
    <row r="447" spans="1:5" x14ac:dyDescent="0.3">
      <c r="A447" s="19"/>
      <c r="B447" s="20" t="s">
        <v>15</v>
      </c>
      <c r="C447" s="56">
        <v>8.5241503326738393E-3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103" t="s">
        <v>25</v>
      </c>
      <c r="B450" s="103"/>
      <c r="C450" s="103"/>
      <c r="D450" s="103"/>
      <c r="E450" s="103"/>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51</v>
      </c>
    </row>
    <row r="456" spans="1:5" ht="14.4" customHeight="1" x14ac:dyDescent="0.3">
      <c r="A456" s="88" t="s">
        <v>31</v>
      </c>
      <c r="B456" s="89"/>
      <c r="C456" s="89"/>
      <c r="D456" s="89"/>
      <c r="E456" s="90"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44068</v>
      </c>
      <c r="C459" s="57">
        <v>45895</v>
      </c>
      <c r="D459" s="58">
        <v>9.6958651646999267E-2</v>
      </c>
      <c r="E459" s="59">
        <v>3</v>
      </c>
    </row>
    <row r="460" spans="1:5" x14ac:dyDescent="0.3">
      <c r="A460" s="31" t="s">
        <v>37</v>
      </c>
      <c r="B460" s="57">
        <v>44040</v>
      </c>
      <c r="C460" s="57">
        <v>45867</v>
      </c>
      <c r="D460" s="58">
        <v>9.6500000000000002E-2</v>
      </c>
      <c r="E460" s="59">
        <v>3</v>
      </c>
    </row>
    <row r="461" spans="1:5" x14ac:dyDescent="0.3">
      <c r="A461" s="64" t="s">
        <v>38</v>
      </c>
      <c r="B461" s="57">
        <v>44005</v>
      </c>
      <c r="C461" s="57">
        <v>45832</v>
      </c>
      <c r="D461" s="58">
        <v>9.7430612102595196E-2</v>
      </c>
      <c r="E461" s="59">
        <v>3</v>
      </c>
    </row>
    <row r="462" spans="1:5" x14ac:dyDescent="0.3">
      <c r="A462" s="64" t="s">
        <v>39</v>
      </c>
      <c r="B462" s="57">
        <v>43977</v>
      </c>
      <c r="C462" s="57">
        <v>45804</v>
      </c>
      <c r="D462" s="58">
        <v>0.10129608560799815</v>
      </c>
      <c r="E462" s="59">
        <v>3</v>
      </c>
    </row>
    <row r="463" spans="1:5" x14ac:dyDescent="0.3">
      <c r="A463" s="64" t="s">
        <v>40</v>
      </c>
      <c r="B463" s="57">
        <v>43949</v>
      </c>
      <c r="C463" s="57">
        <v>45776</v>
      </c>
      <c r="D463" s="58">
        <v>0.10154602459487985</v>
      </c>
      <c r="E463" s="59">
        <v>3</v>
      </c>
    </row>
    <row r="465" spans="1:5" x14ac:dyDescent="0.3">
      <c r="A465" s="92" t="s">
        <v>189</v>
      </c>
      <c r="B465" s="93"/>
      <c r="C465" s="93"/>
      <c r="D465" s="93"/>
      <c r="E465" s="93"/>
    </row>
    <row r="466" spans="1:5" ht="14.4" customHeight="1" x14ac:dyDescent="0.3">
      <c r="A466" s="1" t="s">
        <v>978</v>
      </c>
      <c r="B466" s="2"/>
      <c r="C466" s="94" t="s">
        <v>3</v>
      </c>
      <c r="D466" s="94" t="s">
        <v>979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7350</v>
      </c>
      <c r="D471" s="62">
        <v>7870</v>
      </c>
      <c r="E471" s="63" t="s">
        <v>14</v>
      </c>
    </row>
    <row r="472" spans="1:5" x14ac:dyDescent="0.3">
      <c r="A472" s="19"/>
      <c r="B472" s="20" t="s">
        <v>15</v>
      </c>
      <c r="C472" s="56">
        <v>-0.265443232803452</v>
      </c>
      <c r="D472" s="56">
        <v>-0.113127609890768</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9340</v>
      </c>
      <c r="D475" s="61">
        <v>9750</v>
      </c>
      <c r="E475" s="63" t="s">
        <v>14</v>
      </c>
    </row>
    <row r="476" spans="1:5" x14ac:dyDescent="0.3">
      <c r="A476" s="19"/>
      <c r="B476" s="20" t="s">
        <v>15</v>
      </c>
      <c r="C476" s="56">
        <v>-6.5720228036784803E-2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103" t="s">
        <v>25</v>
      </c>
      <c r="B479" s="103"/>
      <c r="C479" s="103"/>
      <c r="D479" s="103"/>
      <c r="E479" s="103"/>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30</v>
      </c>
    </row>
    <row r="485" spans="1:5" ht="14.4" customHeight="1" x14ac:dyDescent="0.3">
      <c r="A485" s="88" t="s">
        <v>31</v>
      </c>
      <c r="B485" s="89"/>
      <c r="C485" s="89"/>
      <c r="D485" s="89"/>
      <c r="E485" s="90"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44054</v>
      </c>
      <c r="C488" s="57">
        <v>45888</v>
      </c>
      <c r="D488" s="58">
        <v>4.3562152795307417E-2</v>
      </c>
      <c r="E488" s="59">
        <v>2</v>
      </c>
    </row>
    <row r="489" spans="1:5" x14ac:dyDescent="0.3">
      <c r="A489" s="31" t="s">
        <v>37</v>
      </c>
      <c r="B489" s="57">
        <v>44027</v>
      </c>
      <c r="C489" s="57">
        <v>45860</v>
      </c>
      <c r="D489" s="58">
        <v>4.3151257514392208E-2</v>
      </c>
      <c r="E489" s="59">
        <v>2</v>
      </c>
    </row>
    <row r="490" spans="1:5" x14ac:dyDescent="0.3">
      <c r="A490" s="64" t="s">
        <v>38</v>
      </c>
      <c r="B490" s="57">
        <v>43998</v>
      </c>
      <c r="C490" s="57">
        <v>45832</v>
      </c>
      <c r="D490" s="58">
        <v>4.3200000000000002E-2</v>
      </c>
      <c r="E490" s="59">
        <v>2</v>
      </c>
    </row>
    <row r="491" spans="1:5" x14ac:dyDescent="0.3">
      <c r="A491" s="64" t="s">
        <v>39</v>
      </c>
      <c r="B491" s="57">
        <v>43970</v>
      </c>
      <c r="C491" s="57">
        <v>45804</v>
      </c>
      <c r="D491" s="58">
        <v>4.5999999999999999E-2</v>
      </c>
      <c r="E491" s="59">
        <v>2</v>
      </c>
    </row>
    <row r="492" spans="1:5" x14ac:dyDescent="0.3">
      <c r="A492" s="64" t="s">
        <v>40</v>
      </c>
      <c r="B492" s="57">
        <v>43956</v>
      </c>
      <c r="C492" s="57">
        <v>45776</v>
      </c>
      <c r="D492" s="58">
        <v>4.5750915306692994E-2</v>
      </c>
      <c r="E492" s="59">
        <v>2</v>
      </c>
    </row>
    <row r="494" spans="1:5" x14ac:dyDescent="0.3">
      <c r="A494" s="92" t="s">
        <v>200</v>
      </c>
      <c r="B494" s="93"/>
      <c r="C494" s="93"/>
      <c r="D494" s="93"/>
      <c r="E494" s="93"/>
    </row>
    <row r="495" spans="1:5" ht="14.4" customHeight="1" x14ac:dyDescent="0.3">
      <c r="A495" s="1" t="s">
        <v>968</v>
      </c>
      <c r="B495" s="2"/>
      <c r="C495" s="94" t="s">
        <v>3</v>
      </c>
      <c r="D495" s="94" t="s">
        <v>969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7410</v>
      </c>
      <c r="D500" s="62">
        <v>6910</v>
      </c>
      <c r="E500" s="63" t="s">
        <v>14</v>
      </c>
    </row>
    <row r="501" spans="1:5" x14ac:dyDescent="0.3">
      <c r="A501" s="19"/>
      <c r="B501" s="20" t="s">
        <v>15</v>
      </c>
      <c r="C501" s="56">
        <v>-0.25856770305532401</v>
      </c>
      <c r="D501" s="56">
        <v>-7.1177539637495194E-2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-2.6709300093592501E-3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103" t="s">
        <v>25</v>
      </c>
      <c r="B508" s="103"/>
      <c r="C508" s="103"/>
      <c r="D508" s="103"/>
      <c r="E508" s="103"/>
    </row>
    <row r="509" spans="1:5" x14ac:dyDescent="0.3">
      <c r="A509" s="5" t="s">
        <v>26</v>
      </c>
    </row>
    <row r="510" spans="1:5" x14ac:dyDescent="0.3">
      <c r="A510" s="65" t="s">
        <v>983</v>
      </c>
    </row>
    <row r="511" spans="1:5" x14ac:dyDescent="0.3">
      <c r="A511" s="65" t="s">
        <v>1074</v>
      </c>
    </row>
    <row r="512" spans="1:5" x14ac:dyDescent="0.3">
      <c r="A512" s="65" t="s">
        <v>972</v>
      </c>
    </row>
    <row r="513" spans="1:5" x14ac:dyDescent="0.3">
      <c r="A513" s="5" t="s">
        <v>30</v>
      </c>
    </row>
    <row r="514" spans="1:5" ht="14.4" customHeight="1" x14ac:dyDescent="0.3">
      <c r="A514" s="88" t="s">
        <v>31</v>
      </c>
      <c r="B514" s="89"/>
      <c r="C514" s="89"/>
      <c r="D514" s="89"/>
      <c r="E514" s="90"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44061</v>
      </c>
      <c r="C517" s="57">
        <v>45895</v>
      </c>
      <c r="D517" s="58">
        <v>4.2882071232186306E-2</v>
      </c>
      <c r="E517" s="59">
        <v>2</v>
      </c>
    </row>
    <row r="518" spans="1:5" x14ac:dyDescent="0.3">
      <c r="A518" s="31" t="s">
        <v>37</v>
      </c>
      <c r="B518" s="57">
        <v>44033</v>
      </c>
      <c r="C518" s="57">
        <v>45867</v>
      </c>
      <c r="D518" s="58">
        <v>4.3046767481874089E-2</v>
      </c>
      <c r="E518" s="59">
        <v>2</v>
      </c>
    </row>
    <row r="519" spans="1:5" x14ac:dyDescent="0.3">
      <c r="A519" s="64" t="s">
        <v>38</v>
      </c>
      <c r="B519" s="57">
        <v>43991</v>
      </c>
      <c r="C519" s="57">
        <v>45825</v>
      </c>
      <c r="D519" s="58">
        <v>4.3548965759749668E-2</v>
      </c>
      <c r="E519" s="59">
        <v>2</v>
      </c>
    </row>
    <row r="520" spans="1:5" x14ac:dyDescent="0.3">
      <c r="A520" s="64" t="s">
        <v>39</v>
      </c>
      <c r="B520" s="57">
        <v>43963</v>
      </c>
      <c r="C520" s="57">
        <v>45797</v>
      </c>
      <c r="D520" s="58">
        <v>4.9264022817894049E-2</v>
      </c>
      <c r="E520" s="59">
        <v>2</v>
      </c>
    </row>
    <row r="521" spans="1:5" x14ac:dyDescent="0.3">
      <c r="A521" s="64" t="s">
        <v>40</v>
      </c>
      <c r="B521" s="57">
        <v>43949</v>
      </c>
      <c r="C521" s="57">
        <v>45769</v>
      </c>
      <c r="D521" s="58">
        <v>5.2516761798964286E-2</v>
      </c>
      <c r="E521" s="59">
        <v>3</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7320</v>
      </c>
      <c r="D529" s="62">
        <v>7970</v>
      </c>
      <c r="E529" s="63" t="s">
        <v>14</v>
      </c>
    </row>
    <row r="530" spans="1:5" x14ac:dyDescent="0.3">
      <c r="A530" s="19"/>
      <c r="B530" s="20" t="s">
        <v>15</v>
      </c>
      <c r="C530" s="56">
        <v>-0.26818708511297201</v>
      </c>
      <c r="D530" s="56">
        <v>-0.107027555599342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799999999999997" customHeight="1" x14ac:dyDescent="0.3">
      <c r="A537" s="103" t="s">
        <v>25</v>
      </c>
      <c r="B537" s="103"/>
      <c r="C537" s="103"/>
      <c r="D537" s="103"/>
      <c r="E537" s="103"/>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30</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44068</v>
      </c>
      <c r="C546" s="57">
        <v>45895</v>
      </c>
      <c r="D546" s="58">
        <v>4.0887568811025093E-2</v>
      </c>
      <c r="E546" s="59">
        <v>2</v>
      </c>
    </row>
    <row r="547" spans="1:5" x14ac:dyDescent="0.3">
      <c r="A547" s="31" t="s">
        <v>37</v>
      </c>
      <c r="B547" s="57">
        <v>44040</v>
      </c>
      <c r="C547" s="57">
        <v>45867</v>
      </c>
      <c r="D547" s="58">
        <v>4.1332464714979707E-2</v>
      </c>
      <c r="E547" s="59">
        <v>2</v>
      </c>
    </row>
    <row r="548" spans="1:5" x14ac:dyDescent="0.3">
      <c r="A548" s="64" t="s">
        <v>38</v>
      </c>
      <c r="B548" s="57">
        <v>44005</v>
      </c>
      <c r="C548" s="57">
        <v>45832</v>
      </c>
      <c r="D548" s="58">
        <v>4.1519970720139875E-2</v>
      </c>
      <c r="E548" s="59">
        <v>2</v>
      </c>
    </row>
    <row r="549" spans="1:5" x14ac:dyDescent="0.3">
      <c r="A549" s="64" t="s">
        <v>39</v>
      </c>
      <c r="B549" s="57">
        <v>43977</v>
      </c>
      <c r="C549" s="57">
        <v>45804</v>
      </c>
      <c r="D549" s="58">
        <v>4.6827466742821455E-2</v>
      </c>
      <c r="E549" s="59">
        <v>2</v>
      </c>
    </row>
    <row r="550" spans="1:5" x14ac:dyDescent="0.3">
      <c r="A550" s="64" t="s">
        <v>40</v>
      </c>
      <c r="B550" s="57">
        <v>43949</v>
      </c>
      <c r="C550" s="57">
        <v>45776</v>
      </c>
      <c r="D550" s="58">
        <v>4.7635968890442422E-2</v>
      </c>
      <c r="E550" s="59">
        <v>2</v>
      </c>
    </row>
    <row r="552" spans="1:5" x14ac:dyDescent="0.3">
      <c r="A552" s="92" t="s">
        <v>839</v>
      </c>
      <c r="B552" s="93"/>
      <c r="C552" s="93"/>
      <c r="D552" s="93"/>
      <c r="E552" s="93"/>
    </row>
    <row r="553" spans="1:5" ht="14.4" customHeight="1"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61">
        <v>5950</v>
      </c>
      <c r="D558" s="62">
        <v>5540</v>
      </c>
      <c r="E558" s="63" t="s">
        <v>14</v>
      </c>
    </row>
    <row r="559" spans="1:5" x14ac:dyDescent="0.3">
      <c r="A559" s="19"/>
      <c r="B559" s="20" t="s">
        <v>15</v>
      </c>
      <c r="C559" s="56">
        <v>-0.40491866971290702</v>
      </c>
      <c r="D559" s="56">
        <v>-0.17869944465031901</v>
      </c>
      <c r="E559" s="22"/>
    </row>
    <row r="560" spans="1:5" x14ac:dyDescent="0.3">
      <c r="A560" s="8" t="s">
        <v>16</v>
      </c>
      <c r="B560" s="16" t="s">
        <v>11</v>
      </c>
      <c r="C560" s="61">
        <v>8080</v>
      </c>
      <c r="D560" s="61">
        <v>9020</v>
      </c>
      <c r="E560" s="63" t="s">
        <v>14</v>
      </c>
    </row>
    <row r="561" spans="1:5" x14ac:dyDescent="0.3">
      <c r="A561" s="19"/>
      <c r="B561" s="20" t="s">
        <v>15</v>
      </c>
      <c r="C561" s="56">
        <v>-0.191929689109751</v>
      </c>
      <c r="D561" s="56">
        <v>-3.3644783412352101E-2</v>
      </c>
      <c r="E561" s="22"/>
    </row>
    <row r="562" spans="1:5" x14ac:dyDescent="0.3">
      <c r="A562" s="8" t="s">
        <v>19</v>
      </c>
      <c r="B562" s="16" t="s">
        <v>11</v>
      </c>
      <c r="C562" s="61">
        <v>9970</v>
      </c>
      <c r="D562" s="61">
        <v>11360</v>
      </c>
      <c r="E562" s="63" t="s">
        <v>14</v>
      </c>
    </row>
    <row r="563" spans="1:5" x14ac:dyDescent="0.3">
      <c r="A563" s="19"/>
      <c r="B563" s="20" t="s">
        <v>15</v>
      </c>
      <c r="C563" s="56">
        <v>-2.80120126033867E-3</v>
      </c>
      <c r="D563" s="56">
        <v>4.3556536894905601E-2</v>
      </c>
      <c r="E563" s="22"/>
    </row>
    <row r="564" spans="1:5" x14ac:dyDescent="0.3">
      <c r="A564" s="8" t="s">
        <v>22</v>
      </c>
      <c r="B564" s="16" t="s">
        <v>11</v>
      </c>
      <c r="C564" s="61">
        <v>12550</v>
      </c>
      <c r="D564" s="61">
        <v>14320</v>
      </c>
      <c r="E564" s="63" t="s">
        <v>14</v>
      </c>
    </row>
    <row r="565" spans="1:5" x14ac:dyDescent="0.3">
      <c r="A565" s="19"/>
      <c r="B565" s="20" t="s">
        <v>15</v>
      </c>
      <c r="C565" s="56">
        <v>0.25541641989931901</v>
      </c>
      <c r="D565" s="56">
        <v>0.127230634448424</v>
      </c>
      <c r="E565" s="22"/>
    </row>
    <row r="566" spans="1:5" ht="35.4" customHeight="1" x14ac:dyDescent="0.3">
      <c r="A566" s="103" t="s">
        <v>25</v>
      </c>
      <c r="B566" s="103"/>
      <c r="C566" s="103"/>
      <c r="D566" s="103"/>
      <c r="E566" s="103"/>
    </row>
    <row r="567" spans="1:5" x14ac:dyDescent="0.3">
      <c r="A567" s="5" t="s">
        <v>26</v>
      </c>
    </row>
    <row r="568" spans="1:5" x14ac:dyDescent="0.3">
      <c r="A568" s="65" t="s">
        <v>961</v>
      </c>
    </row>
    <row r="569" spans="1:5" x14ac:dyDescent="0.3">
      <c r="A569" s="65" t="s">
        <v>990</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44068</v>
      </c>
      <c r="C575" s="57">
        <v>45895</v>
      </c>
      <c r="D575" s="58">
        <v>7.5194851792390133E-2</v>
      </c>
      <c r="E575" s="59">
        <v>3</v>
      </c>
    </row>
    <row r="576" spans="1:5" x14ac:dyDescent="0.3">
      <c r="A576" s="31" t="s">
        <v>37</v>
      </c>
      <c r="B576" s="57">
        <v>44040</v>
      </c>
      <c r="C576" s="57">
        <v>45867</v>
      </c>
      <c r="D576" s="58">
        <v>7.501908893073761E-2</v>
      </c>
      <c r="E576" s="59">
        <v>3</v>
      </c>
    </row>
    <row r="577" spans="1:5" x14ac:dyDescent="0.3">
      <c r="A577" s="64" t="s">
        <v>38</v>
      </c>
      <c r="B577" s="57">
        <v>44005</v>
      </c>
      <c r="C577" s="57">
        <v>45832</v>
      </c>
      <c r="D577" s="58">
        <v>7.5371675562934837E-2</v>
      </c>
      <c r="E577" s="59">
        <v>3</v>
      </c>
    </row>
    <row r="578" spans="1:5" x14ac:dyDescent="0.3">
      <c r="A578" s="64" t="s">
        <v>39</v>
      </c>
      <c r="B578" s="57">
        <v>43977</v>
      </c>
      <c r="C578" s="57">
        <v>45804</v>
      </c>
      <c r="D578" s="58">
        <v>7.9512483120015034E-2</v>
      </c>
      <c r="E578" s="59">
        <v>3</v>
      </c>
    </row>
    <row r="579" spans="1:5" x14ac:dyDescent="0.3">
      <c r="A579" s="64" t="s">
        <v>40</v>
      </c>
      <c r="B579" s="57">
        <v>43949</v>
      </c>
      <c r="C579" s="57">
        <v>45776</v>
      </c>
      <c r="D579" s="58">
        <v>7.9683441943029204E-2</v>
      </c>
      <c r="E579" s="59">
        <v>3</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6160</v>
      </c>
      <c r="D587" s="62">
        <v>6310</v>
      </c>
      <c r="E587" s="63" t="s">
        <v>14</v>
      </c>
    </row>
    <row r="588" spans="1:5" x14ac:dyDescent="0.3">
      <c r="A588" s="19"/>
      <c r="B588" s="20" t="s">
        <v>15</v>
      </c>
      <c r="C588" s="56">
        <v>-0.383530341735137</v>
      </c>
      <c r="D588" s="56">
        <v>-0.142340923432169</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-1.1534722349413301E-3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103" t="s">
        <v>25</v>
      </c>
      <c r="B595" s="103"/>
      <c r="C595" s="103"/>
      <c r="D595" s="103"/>
      <c r="E595" s="103"/>
    </row>
    <row r="596" spans="1:5" x14ac:dyDescent="0.3">
      <c r="A596" s="5" t="s">
        <v>26</v>
      </c>
    </row>
    <row r="597" spans="1:5" x14ac:dyDescent="0.3">
      <c r="A597" s="65" t="s">
        <v>961</v>
      </c>
    </row>
    <row r="598" spans="1:5" x14ac:dyDescent="0.3">
      <c r="A598" s="65" t="s">
        <v>987</v>
      </c>
    </row>
    <row r="599" spans="1:5" x14ac:dyDescent="0.3">
      <c r="A599" s="65" t="s">
        <v>966</v>
      </c>
    </row>
    <row r="600" spans="1:5" x14ac:dyDescent="0.3">
      <c r="A600" s="5" t="s">
        <v>30</v>
      </c>
    </row>
    <row r="601" spans="1:5" ht="14.4" customHeight="1" x14ac:dyDescent="0.3">
      <c r="A601" s="88" t="s">
        <v>31</v>
      </c>
      <c r="B601" s="89"/>
      <c r="C601" s="89"/>
      <c r="D601" s="89"/>
      <c r="E601" s="90" t="b">
        <v>1</v>
      </c>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44068</v>
      </c>
      <c r="C604" s="57">
        <v>45895</v>
      </c>
      <c r="D604" s="58">
        <v>7.5194851792390133E-2</v>
      </c>
      <c r="E604" s="59">
        <v>3</v>
      </c>
    </row>
    <row r="605" spans="1:5" x14ac:dyDescent="0.3">
      <c r="A605" s="31" t="s">
        <v>37</v>
      </c>
      <c r="B605" s="57">
        <v>44040</v>
      </c>
      <c r="C605" s="57">
        <v>45867</v>
      </c>
      <c r="D605" s="58">
        <v>7.501908893073761E-2</v>
      </c>
      <c r="E605" s="59">
        <v>3</v>
      </c>
    </row>
    <row r="606" spans="1:5" x14ac:dyDescent="0.3">
      <c r="A606" s="64" t="s">
        <v>38</v>
      </c>
      <c r="B606" s="57">
        <v>44005</v>
      </c>
      <c r="C606" s="57">
        <v>45832</v>
      </c>
      <c r="D606" s="58">
        <v>7.5371675562934837E-2</v>
      </c>
      <c r="E606" s="59">
        <v>3</v>
      </c>
    </row>
    <row r="607" spans="1:5" x14ac:dyDescent="0.3">
      <c r="A607" s="64" t="s">
        <v>39</v>
      </c>
      <c r="B607" s="57">
        <v>43977</v>
      </c>
      <c r="C607" s="57">
        <v>45804</v>
      </c>
      <c r="D607" s="58">
        <v>7.9512483120015034E-2</v>
      </c>
      <c r="E607" s="59">
        <v>3</v>
      </c>
    </row>
    <row r="608" spans="1:5" x14ac:dyDescent="0.3">
      <c r="A608" s="64" t="s">
        <v>40</v>
      </c>
      <c r="B608" s="57">
        <v>43949</v>
      </c>
      <c r="C608" s="57">
        <v>45776</v>
      </c>
      <c r="D608" s="58">
        <v>7.9683441943029204E-2</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6660</v>
      </c>
      <c r="D616" s="62">
        <v>7120</v>
      </c>
      <c r="E616" s="63" t="s">
        <v>14</v>
      </c>
    </row>
    <row r="617" spans="1:5" x14ac:dyDescent="0.3">
      <c r="A617" s="19"/>
      <c r="B617" s="20" t="s">
        <v>15</v>
      </c>
      <c r="C617" s="56">
        <v>-0.33397632735677601</v>
      </c>
      <c r="D617" s="56">
        <v>-0.10709902500136601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9840</v>
      </c>
      <c r="E620" s="63" t="s">
        <v>14</v>
      </c>
    </row>
    <row r="621" spans="1:5" x14ac:dyDescent="0.3">
      <c r="A621" s="19"/>
      <c r="B621" s="20" t="s">
        <v>15</v>
      </c>
      <c r="C621" s="56">
        <v>-5.19020703079544E-2</v>
      </c>
      <c r="D621" s="56">
        <v>-5.37434386799152E-3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103" t="s">
        <v>25</v>
      </c>
      <c r="B624" s="103"/>
      <c r="C624" s="103"/>
      <c r="D624" s="103"/>
      <c r="E624" s="103"/>
    </row>
    <row r="625" spans="1:5" x14ac:dyDescent="0.3">
      <c r="A625" s="5" t="s">
        <v>26</v>
      </c>
    </row>
    <row r="626" spans="1:5" x14ac:dyDescent="0.3">
      <c r="A626" s="65" t="s">
        <v>961</v>
      </c>
    </row>
    <row r="627" spans="1:5" x14ac:dyDescent="0.3">
      <c r="A627" s="65" t="s">
        <v>1045</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44068</v>
      </c>
      <c r="C633" s="57">
        <v>45895</v>
      </c>
      <c r="D633" s="58">
        <v>5.4248729934818156E-2</v>
      </c>
      <c r="E633" s="59">
        <v>3</v>
      </c>
    </row>
    <row r="634" spans="1:5" x14ac:dyDescent="0.3">
      <c r="A634" s="31" t="s">
        <v>37</v>
      </c>
      <c r="B634" s="57">
        <v>44040</v>
      </c>
      <c r="C634" s="57">
        <v>45867</v>
      </c>
      <c r="D634" s="58">
        <v>5.4415766739000268E-2</v>
      </c>
      <c r="E634" s="59">
        <v>3</v>
      </c>
    </row>
    <row r="635" spans="1:5" x14ac:dyDescent="0.3">
      <c r="A635" s="64" t="s">
        <v>38</v>
      </c>
      <c r="B635" s="57">
        <v>44005</v>
      </c>
      <c r="C635" s="57">
        <v>45832</v>
      </c>
      <c r="D635" s="58">
        <v>5.4845755129397628E-2</v>
      </c>
      <c r="E635" s="59">
        <v>3</v>
      </c>
    </row>
    <row r="636" spans="1:5" x14ac:dyDescent="0.3">
      <c r="A636" s="64" t="s">
        <v>39</v>
      </c>
      <c r="B636" s="57">
        <v>43977</v>
      </c>
      <c r="C636" s="57">
        <v>45804</v>
      </c>
      <c r="D636" s="58">
        <v>5.9079442774130325E-2</v>
      </c>
      <c r="E636" s="59">
        <v>3</v>
      </c>
    </row>
    <row r="637" spans="1:5" x14ac:dyDescent="0.3">
      <c r="A637" s="64" t="s">
        <v>40</v>
      </c>
      <c r="B637" s="57">
        <v>43949</v>
      </c>
      <c r="C637" s="57">
        <v>45776</v>
      </c>
      <c r="D637" s="58">
        <v>5.9604321736854093E-2</v>
      </c>
      <c r="E637" s="59">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759E2-281F-41D4-AC97-9DB2481E26DA}">
  <dimension ref="A1:E637"/>
  <sheetViews>
    <sheetView workbookViewId="0">
      <selection activeCell="M15" sqref="M15"/>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6810</v>
      </c>
      <c r="D7" s="54">
        <v>7260</v>
      </c>
      <c r="E7" s="55" t="s">
        <v>14</v>
      </c>
    </row>
    <row r="8" spans="1:5" x14ac:dyDescent="0.3">
      <c r="A8" s="19"/>
      <c r="B8" s="20" t="s">
        <v>15</v>
      </c>
      <c r="C8" s="56">
        <v>-0.31904144702273501</v>
      </c>
      <c r="D8" s="56">
        <v>-0.101344931328101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44103</v>
      </c>
      <c r="C24" s="57">
        <v>45930</v>
      </c>
      <c r="D24" s="58">
        <v>4.9429592300372832E-2</v>
      </c>
      <c r="E24" s="59">
        <v>2</v>
      </c>
    </row>
    <row r="25" spans="1:5" x14ac:dyDescent="0.3">
      <c r="A25" s="31" t="s">
        <v>37</v>
      </c>
      <c r="B25" s="57">
        <v>44068</v>
      </c>
      <c r="C25" s="57">
        <v>45895</v>
      </c>
      <c r="D25" s="58">
        <v>4.9730730412405527E-2</v>
      </c>
      <c r="E25" s="59">
        <v>2</v>
      </c>
    </row>
    <row r="26" spans="1:5" x14ac:dyDescent="0.3">
      <c r="A26" s="60" t="s">
        <v>38</v>
      </c>
      <c r="B26" s="57">
        <v>44040</v>
      </c>
      <c r="C26" s="57">
        <v>45867</v>
      </c>
      <c r="D26" s="58">
        <v>4.9621230786301415E-2</v>
      </c>
      <c r="E26" s="59">
        <v>2</v>
      </c>
    </row>
    <row r="27" spans="1:5" x14ac:dyDescent="0.3">
      <c r="A27" s="60" t="s">
        <v>39</v>
      </c>
      <c r="B27" s="57">
        <v>44040</v>
      </c>
      <c r="C27" s="57">
        <v>45867</v>
      </c>
      <c r="D27" s="58">
        <v>4.9621230786301415E-2</v>
      </c>
      <c r="E27" s="59">
        <v>2</v>
      </c>
    </row>
    <row r="28" spans="1:5" x14ac:dyDescent="0.3">
      <c r="A28" s="60" t="s">
        <v>40</v>
      </c>
      <c r="B28" s="57">
        <v>44005</v>
      </c>
      <c r="C28" s="57">
        <v>45832</v>
      </c>
      <c r="D28" s="58">
        <v>4.9785040827825838E-2</v>
      </c>
      <c r="E28" s="59">
        <v>2</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-0.38380970547037002</v>
      </c>
      <c r="D37" s="56">
        <v>-0.138569196126479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6" customHeight="1" x14ac:dyDescent="0.3">
      <c r="A44" s="87" t="s">
        <v>25</v>
      </c>
      <c r="B44" s="87"/>
      <c r="C44" s="87"/>
      <c r="D44" s="87"/>
      <c r="E44" s="87"/>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44103</v>
      </c>
      <c r="C53" s="57">
        <v>45930</v>
      </c>
      <c r="D53" s="58">
        <v>7.0836879772185654E-2</v>
      </c>
      <c r="E53" s="59">
        <v>3</v>
      </c>
    </row>
    <row r="54" spans="1:5" x14ac:dyDescent="0.3">
      <c r="A54" s="31" t="s">
        <v>37</v>
      </c>
      <c r="B54" s="57">
        <v>44068</v>
      </c>
      <c r="C54" s="57">
        <v>45895</v>
      </c>
      <c r="D54" s="58">
        <v>7.1060180341966164E-2</v>
      </c>
      <c r="E54" s="59">
        <v>3</v>
      </c>
    </row>
    <row r="55" spans="1:5" x14ac:dyDescent="0.3">
      <c r="A55" s="60" t="s">
        <v>38</v>
      </c>
      <c r="B55" s="57">
        <v>44040</v>
      </c>
      <c r="C55" s="57">
        <v>45867</v>
      </c>
      <c r="D55" s="58">
        <v>7.0559171712035323E-2</v>
      </c>
      <c r="E55" s="59">
        <v>3</v>
      </c>
    </row>
    <row r="56" spans="1:5" x14ac:dyDescent="0.3">
      <c r="A56" s="60" t="s">
        <v>39</v>
      </c>
      <c r="B56" s="57">
        <v>44005</v>
      </c>
      <c r="C56" s="57">
        <v>45832</v>
      </c>
      <c r="D56" s="58">
        <v>7.0675536178479978E-2</v>
      </c>
      <c r="E56" s="59">
        <v>3</v>
      </c>
    </row>
    <row r="57" spans="1:5" x14ac:dyDescent="0.3">
      <c r="A57" s="60" t="s">
        <v>40</v>
      </c>
      <c r="B57" s="57">
        <v>43977</v>
      </c>
      <c r="C57" s="57">
        <v>45804</v>
      </c>
      <c r="D57" s="58">
        <v>7.3126222906456984E-2</v>
      </c>
      <c r="E57" s="59">
        <v>3</v>
      </c>
    </row>
    <row r="59" spans="1:5" x14ac:dyDescent="0.3">
      <c r="A59" s="92" t="s">
        <v>73</v>
      </c>
      <c r="B59" s="93"/>
      <c r="C59" s="93"/>
      <c r="D59" s="93"/>
      <c r="E59" s="93"/>
    </row>
    <row r="60" spans="1:5" ht="14.4" customHeight="1"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6790</v>
      </c>
      <c r="D65" s="62">
        <v>7280</v>
      </c>
      <c r="E65" s="63" t="s">
        <v>14</v>
      </c>
    </row>
    <row r="66" spans="1:5" x14ac:dyDescent="0.3">
      <c r="A66" s="19"/>
      <c r="B66" s="20" t="s">
        <v>15</v>
      </c>
      <c r="C66" s="56">
        <v>-0.32085094124354702</v>
      </c>
      <c r="D66" s="56">
        <v>-0.10028129125709399</v>
      </c>
      <c r="E66" s="22"/>
    </row>
    <row r="67" spans="1:5" x14ac:dyDescent="0.3">
      <c r="A67" s="8" t="s">
        <v>16</v>
      </c>
      <c r="B67" s="16" t="s">
        <v>11</v>
      </c>
      <c r="C67" s="61">
        <v>8160</v>
      </c>
      <c r="D67" s="61">
        <v>7910</v>
      </c>
      <c r="E67" s="63" t="s">
        <v>14</v>
      </c>
    </row>
    <row r="68" spans="1:5" x14ac:dyDescent="0.3">
      <c r="A68" s="19"/>
      <c r="B68" s="20" t="s">
        <v>15</v>
      </c>
      <c r="C68" s="56">
        <v>-0.184192551682961</v>
      </c>
      <c r="D68" s="56">
        <v>-7.5222610605281098E-2</v>
      </c>
      <c r="E68" s="22"/>
    </row>
    <row r="69" spans="1:5" x14ac:dyDescent="0.3">
      <c r="A69" s="8" t="s">
        <v>19</v>
      </c>
      <c r="B69" s="16" t="s">
        <v>11</v>
      </c>
      <c r="C69" s="61">
        <v>9440</v>
      </c>
      <c r="D69" s="61">
        <v>9740</v>
      </c>
      <c r="E69" s="63" t="s">
        <v>14</v>
      </c>
    </row>
    <row r="70" spans="1:5" x14ac:dyDescent="0.3">
      <c r="A70" s="19"/>
      <c r="B70" s="20" t="s">
        <v>15</v>
      </c>
      <c r="C70" s="56">
        <v>-5.6124642115163999E-2</v>
      </c>
      <c r="D70" s="56">
        <v>-8.7225567010529304E-3</v>
      </c>
      <c r="E70" s="22"/>
    </row>
    <row r="71" spans="1:5" x14ac:dyDescent="0.3">
      <c r="A71" s="8" t="s">
        <v>22</v>
      </c>
      <c r="B71" s="16" t="s">
        <v>11</v>
      </c>
      <c r="C71" s="61">
        <v>11880</v>
      </c>
      <c r="D71" s="61">
        <v>11630</v>
      </c>
      <c r="E71" s="63" t="s">
        <v>14</v>
      </c>
    </row>
    <row r="72" spans="1:5" x14ac:dyDescent="0.3">
      <c r="A72" s="19"/>
      <c r="B72" s="20" t="s">
        <v>15</v>
      </c>
      <c r="C72" s="56">
        <v>0.18768540419526</v>
      </c>
      <c r="D72" s="56">
        <v>5.17325466379372E-2</v>
      </c>
      <c r="E72" s="22"/>
    </row>
    <row r="73" spans="1:5" ht="33" customHeight="1" x14ac:dyDescent="0.3">
      <c r="A73" s="87" t="s">
        <v>25</v>
      </c>
      <c r="B73" s="87"/>
      <c r="C73" s="87"/>
      <c r="D73" s="87"/>
      <c r="E73" s="87"/>
    </row>
    <row r="74" spans="1:5" x14ac:dyDescent="0.3">
      <c r="A74" s="5" t="s">
        <v>26</v>
      </c>
    </row>
    <row r="75" spans="1:5" x14ac:dyDescent="0.3">
      <c r="A75" s="65" t="s">
        <v>961</v>
      </c>
    </row>
    <row r="76" spans="1:5" x14ac:dyDescent="0.3">
      <c r="A76" s="65" t="s">
        <v>1075</v>
      </c>
    </row>
    <row r="77" spans="1:5" x14ac:dyDescent="0.3">
      <c r="A77" s="65" t="s">
        <v>966</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44103</v>
      </c>
      <c r="C82" s="57">
        <v>45930</v>
      </c>
      <c r="D82" s="58">
        <v>5.209140332038556E-2</v>
      </c>
      <c r="E82" s="59">
        <v>3</v>
      </c>
    </row>
    <row r="83" spans="1:5" x14ac:dyDescent="0.3">
      <c r="A83" s="31" t="s">
        <v>37</v>
      </c>
      <c r="B83" s="57">
        <v>44068</v>
      </c>
      <c r="C83" s="57">
        <v>45895</v>
      </c>
      <c r="D83" s="58">
        <v>5.3216378081850001E-2</v>
      </c>
      <c r="E83" s="59">
        <v>3</v>
      </c>
    </row>
    <row r="84" spans="1:5" x14ac:dyDescent="0.3">
      <c r="A84" s="64" t="s">
        <v>38</v>
      </c>
      <c r="B84" s="57">
        <v>44040</v>
      </c>
      <c r="C84" s="57">
        <v>45867</v>
      </c>
      <c r="D84" s="58">
        <v>5.3513921878244962E-2</v>
      </c>
      <c r="E84" s="59">
        <v>3</v>
      </c>
    </row>
    <row r="85" spans="1:5" x14ac:dyDescent="0.3">
      <c r="A85" s="64" t="s">
        <v>39</v>
      </c>
      <c r="B85" s="57">
        <v>44005</v>
      </c>
      <c r="C85" s="57">
        <v>45832</v>
      </c>
      <c r="D85" s="58">
        <v>5.3886160093551079E-2</v>
      </c>
      <c r="E85" s="59">
        <v>3</v>
      </c>
    </row>
    <row r="86" spans="1:5" x14ac:dyDescent="0.3">
      <c r="A86" s="64" t="s">
        <v>40</v>
      </c>
      <c r="B86" s="57">
        <v>43977</v>
      </c>
      <c r="C86" s="57">
        <v>45804</v>
      </c>
      <c r="D86" s="58">
        <v>5.875269782472814E-2</v>
      </c>
      <c r="E86" s="59">
        <v>3</v>
      </c>
    </row>
    <row r="88" spans="1:5" x14ac:dyDescent="0.3">
      <c r="A88" s="92" t="s">
        <v>93</v>
      </c>
      <c r="B88" s="93"/>
      <c r="C88" s="93"/>
      <c r="D88" s="93"/>
      <c r="E88" s="93"/>
    </row>
    <row r="89" spans="1:5" ht="14.4" customHeight="1" x14ac:dyDescent="0.3">
      <c r="A89" s="1" t="s">
        <v>968</v>
      </c>
      <c r="B89" s="2"/>
      <c r="C89" s="94" t="s">
        <v>3</v>
      </c>
      <c r="D89" s="94" t="s">
        <v>969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4830</v>
      </c>
      <c r="D94" s="62">
        <v>3990</v>
      </c>
      <c r="E94" s="63" t="s">
        <v>14</v>
      </c>
    </row>
    <row r="95" spans="1:5" x14ac:dyDescent="0.3">
      <c r="A95" s="19"/>
      <c r="B95" s="20" t="s">
        <v>15</v>
      </c>
      <c r="C95" s="56">
        <v>-0.51659029723843097</v>
      </c>
      <c r="D95" s="56">
        <v>-0.16766910490123299</v>
      </c>
      <c r="E95" s="22"/>
    </row>
    <row r="96" spans="1:5" x14ac:dyDescent="0.3">
      <c r="A96" s="8" t="s">
        <v>16</v>
      </c>
      <c r="B96" s="16" t="s">
        <v>11</v>
      </c>
      <c r="C96" s="61">
        <v>6990</v>
      </c>
      <c r="D96" s="61">
        <v>9580</v>
      </c>
      <c r="E96" s="63" t="s">
        <v>14</v>
      </c>
    </row>
    <row r="97" spans="1:5" x14ac:dyDescent="0.3">
      <c r="A97" s="19"/>
      <c r="B97" s="20" t="s">
        <v>15</v>
      </c>
      <c r="C97" s="56">
        <v>-0.30071299716519201</v>
      </c>
      <c r="D97" s="56">
        <v>-8.4453188939267402E-3</v>
      </c>
      <c r="E97" s="22"/>
    </row>
    <row r="98" spans="1:5" x14ac:dyDescent="0.3">
      <c r="A98" s="8" t="s">
        <v>19</v>
      </c>
      <c r="B98" s="16" t="s">
        <v>11</v>
      </c>
      <c r="C98" s="61">
        <v>10160</v>
      </c>
      <c r="D98" s="61">
        <v>12660</v>
      </c>
      <c r="E98" s="63" t="s">
        <v>14</v>
      </c>
    </row>
    <row r="99" spans="1:5" x14ac:dyDescent="0.3">
      <c r="A99" s="19"/>
      <c r="B99" s="20" t="s">
        <v>15</v>
      </c>
      <c r="C99" s="56">
        <v>1.6242120875046302E-2</v>
      </c>
      <c r="D99" s="56">
        <v>4.8275103070001699E-2</v>
      </c>
      <c r="E99" s="22"/>
    </row>
    <row r="100" spans="1:5" x14ac:dyDescent="0.3">
      <c r="A100" s="8" t="s">
        <v>22</v>
      </c>
      <c r="B100" s="16" t="s">
        <v>11</v>
      </c>
      <c r="C100" s="61">
        <v>14680</v>
      </c>
      <c r="D100" s="61">
        <v>19000</v>
      </c>
      <c r="E100" s="63" t="s">
        <v>14</v>
      </c>
    </row>
    <row r="101" spans="1:5" x14ac:dyDescent="0.3">
      <c r="A101" s="19"/>
      <c r="B101" s="20" t="s">
        <v>15</v>
      </c>
      <c r="C101" s="56">
        <v>0.468309154577289</v>
      </c>
      <c r="D101" s="56">
        <v>0.13700083069659499</v>
      </c>
      <c r="E101" s="22"/>
    </row>
    <row r="102" spans="1:5" ht="33" customHeight="1" x14ac:dyDescent="0.3">
      <c r="A102" s="87" t="s">
        <v>25</v>
      </c>
      <c r="B102" s="87"/>
      <c r="C102" s="87"/>
      <c r="D102" s="87"/>
      <c r="E102" s="87"/>
    </row>
    <row r="103" spans="1:5" x14ac:dyDescent="0.3">
      <c r="A103" s="5" t="s">
        <v>26</v>
      </c>
    </row>
    <row r="104" spans="1:5" x14ac:dyDescent="0.3">
      <c r="A104" s="65" t="s">
        <v>983</v>
      </c>
    </row>
    <row r="105" spans="1:5" x14ac:dyDescent="0.3">
      <c r="A105" s="65" t="s">
        <v>1076</v>
      </c>
    </row>
    <row r="106" spans="1:5" x14ac:dyDescent="0.3">
      <c r="A106" s="65" t="s">
        <v>972</v>
      </c>
    </row>
    <row r="107" spans="1:5" x14ac:dyDescent="0.3">
      <c r="A107" s="5" t="s">
        <v>51</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44096</v>
      </c>
      <c r="C111" s="57">
        <v>45930</v>
      </c>
      <c r="D111" s="58">
        <v>0.14456064132591229</v>
      </c>
      <c r="E111" s="59">
        <v>4</v>
      </c>
    </row>
    <row r="112" spans="1:5" x14ac:dyDescent="0.3">
      <c r="A112" s="31" t="s">
        <v>37</v>
      </c>
      <c r="B112" s="57">
        <v>44054</v>
      </c>
      <c r="C112" s="57">
        <v>45888</v>
      </c>
      <c r="D112" s="58">
        <v>0.14387147282917215</v>
      </c>
      <c r="E112" s="59">
        <v>4</v>
      </c>
    </row>
    <row r="113" spans="1:5" x14ac:dyDescent="0.3">
      <c r="A113" s="64" t="s">
        <v>38</v>
      </c>
      <c r="B113" s="57">
        <v>44027</v>
      </c>
      <c r="C113" s="57">
        <v>45860</v>
      </c>
      <c r="D113" s="58">
        <v>0.14421175822128107</v>
      </c>
      <c r="E113" s="59">
        <v>4</v>
      </c>
    </row>
    <row r="114" spans="1:5" x14ac:dyDescent="0.3">
      <c r="A114" s="64" t="s">
        <v>39</v>
      </c>
      <c r="B114" s="57">
        <v>43998</v>
      </c>
      <c r="C114" s="57">
        <v>45832</v>
      </c>
      <c r="D114" s="58">
        <v>0.14532979406768601</v>
      </c>
      <c r="E114" s="59">
        <v>4</v>
      </c>
    </row>
    <row r="115" spans="1:5" x14ac:dyDescent="0.3">
      <c r="A115" s="64" t="s">
        <v>40</v>
      </c>
      <c r="B115" s="57">
        <v>43970</v>
      </c>
      <c r="C115" s="57">
        <v>45804</v>
      </c>
      <c r="D115" s="58">
        <v>0.14650131416075562</v>
      </c>
      <c r="E115" s="59">
        <v>4</v>
      </c>
    </row>
    <row r="117" spans="1:5" x14ac:dyDescent="0.3">
      <c r="A117" s="92" t="s">
        <v>94</v>
      </c>
      <c r="B117" s="93"/>
      <c r="C117" s="93"/>
      <c r="D117" s="93"/>
      <c r="E117" s="93"/>
    </row>
    <row r="118" spans="1:5" ht="14.4" customHeight="1" x14ac:dyDescent="0.3">
      <c r="A118" s="1" t="s">
        <v>958</v>
      </c>
      <c r="B118" s="2"/>
      <c r="C118" s="94" t="s">
        <v>3</v>
      </c>
      <c r="D118" s="94" t="s">
        <v>959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61">
        <v>6090</v>
      </c>
      <c r="D123" s="62">
        <v>6220</v>
      </c>
      <c r="E123" s="63" t="s">
        <v>14</v>
      </c>
    </row>
    <row r="124" spans="1:5" x14ac:dyDescent="0.3">
      <c r="A124" s="19"/>
      <c r="B124" s="20" t="s">
        <v>15</v>
      </c>
      <c r="C124" s="56">
        <v>-0.390629594285819</v>
      </c>
      <c r="D124" s="56">
        <v>-0.14641853097299401</v>
      </c>
      <c r="E124" s="22"/>
    </row>
    <row r="125" spans="1:5" x14ac:dyDescent="0.3">
      <c r="A125" s="8" t="s">
        <v>16</v>
      </c>
      <c r="B125" s="16" t="s">
        <v>11</v>
      </c>
      <c r="C125" s="61">
        <v>7810</v>
      </c>
      <c r="D125" s="61">
        <v>7360</v>
      </c>
      <c r="E125" s="63" t="s">
        <v>14</v>
      </c>
    </row>
    <row r="126" spans="1:5" x14ac:dyDescent="0.3">
      <c r="A126" s="19"/>
      <c r="B126" s="20" t="s">
        <v>15</v>
      </c>
      <c r="C126" s="56">
        <v>-0.21932332828721299</v>
      </c>
      <c r="D126" s="56">
        <v>-9.7215505372375305E-2</v>
      </c>
      <c r="E126" s="22"/>
    </row>
    <row r="127" spans="1:5" x14ac:dyDescent="0.3">
      <c r="A127" s="8" t="s">
        <v>19</v>
      </c>
      <c r="B127" s="16" t="s">
        <v>11</v>
      </c>
      <c r="C127" s="61">
        <v>9400</v>
      </c>
      <c r="D127" s="61">
        <v>9710</v>
      </c>
      <c r="E127" s="63" t="s">
        <v>14</v>
      </c>
    </row>
    <row r="128" spans="1:5" x14ac:dyDescent="0.3">
      <c r="A128" s="19"/>
      <c r="B128" s="20" t="s">
        <v>15</v>
      </c>
      <c r="C128" s="56">
        <v>-5.9780497198879602E-2</v>
      </c>
      <c r="D128" s="56">
        <v>-9.7397199807499595E-3</v>
      </c>
      <c r="E128" s="22"/>
    </row>
    <row r="129" spans="1:5" x14ac:dyDescent="0.3">
      <c r="A129" s="8" t="s">
        <v>22</v>
      </c>
      <c r="B129" s="16" t="s">
        <v>11</v>
      </c>
      <c r="C129" s="61">
        <v>12100</v>
      </c>
      <c r="D129" s="61">
        <v>12160</v>
      </c>
      <c r="E129" s="63" t="s">
        <v>14</v>
      </c>
    </row>
    <row r="130" spans="1:5" x14ac:dyDescent="0.3">
      <c r="A130" s="19"/>
      <c r="B130" s="20" t="s">
        <v>15</v>
      </c>
      <c r="C130" s="56">
        <v>0.210143493414095</v>
      </c>
      <c r="D130" s="56">
        <v>6.7230536811159203E-2</v>
      </c>
      <c r="E130" s="22"/>
    </row>
    <row r="131" spans="1:5" ht="33" customHeight="1" x14ac:dyDescent="0.3">
      <c r="A131" s="87" t="s">
        <v>25</v>
      </c>
      <c r="B131" s="87"/>
      <c r="C131" s="87"/>
      <c r="D131" s="87"/>
      <c r="E131" s="87"/>
    </row>
    <row r="132" spans="1:5" x14ac:dyDescent="0.3">
      <c r="A132" s="5" t="s">
        <v>26</v>
      </c>
    </row>
    <row r="133" spans="1:5" x14ac:dyDescent="0.3">
      <c r="A133" s="65" t="s">
        <v>964</v>
      </c>
    </row>
    <row r="134" spans="1:5" x14ac:dyDescent="0.3">
      <c r="A134" s="65" t="s">
        <v>990</v>
      </c>
    </row>
    <row r="135" spans="1:5" x14ac:dyDescent="0.3">
      <c r="A135" s="65" t="s">
        <v>966</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44103</v>
      </c>
      <c r="C140" s="57">
        <v>45930</v>
      </c>
      <c r="D140" s="58">
        <v>7.1599423262283357E-2</v>
      </c>
      <c r="E140" s="59">
        <v>3</v>
      </c>
    </row>
    <row r="141" spans="1:5" x14ac:dyDescent="0.3">
      <c r="A141" s="31" t="s">
        <v>37</v>
      </c>
      <c r="B141" s="57">
        <v>44068</v>
      </c>
      <c r="C141" s="57">
        <v>45895</v>
      </c>
      <c r="D141" s="58">
        <v>7.290684353788171E-2</v>
      </c>
      <c r="E141" s="59">
        <v>3</v>
      </c>
    </row>
    <row r="142" spans="1:5" x14ac:dyDescent="0.3">
      <c r="A142" s="64" t="s">
        <v>38</v>
      </c>
      <c r="B142" s="57">
        <v>44040</v>
      </c>
      <c r="C142" s="57">
        <v>45867</v>
      </c>
      <c r="D142" s="58">
        <v>7.3200000000000001E-2</v>
      </c>
      <c r="E142" s="59">
        <v>3</v>
      </c>
    </row>
    <row r="143" spans="1:5" x14ac:dyDescent="0.3">
      <c r="A143" s="64" t="s">
        <v>39</v>
      </c>
      <c r="B143" s="57">
        <v>44005</v>
      </c>
      <c r="C143" s="57">
        <v>45832</v>
      </c>
      <c r="D143" s="58">
        <v>7.3611397299840495E-2</v>
      </c>
      <c r="E143" s="59">
        <v>3</v>
      </c>
    </row>
    <row r="144" spans="1:5" x14ac:dyDescent="0.3">
      <c r="A144" s="64" t="s">
        <v>40</v>
      </c>
      <c r="B144" s="57">
        <v>43977</v>
      </c>
      <c r="C144" s="57">
        <v>45804</v>
      </c>
      <c r="D144" s="58">
        <v>7.792543511113556E-2</v>
      </c>
      <c r="E144" s="59">
        <v>3</v>
      </c>
    </row>
    <row r="146" spans="1:5" x14ac:dyDescent="0.3">
      <c r="A146" s="92" t="s">
        <v>341</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6810</v>
      </c>
      <c r="D152" s="62">
        <v>6960</v>
      </c>
      <c r="E152" s="63" t="s">
        <v>14</v>
      </c>
    </row>
    <row r="153" spans="1:5" x14ac:dyDescent="0.3">
      <c r="A153" s="19"/>
      <c r="B153" s="20" t="s">
        <v>15</v>
      </c>
      <c r="C153" s="56">
        <v>-0.31927899000895998</v>
      </c>
      <c r="D153" s="56">
        <v>-0.11389517871680099</v>
      </c>
      <c r="E153" s="22"/>
    </row>
    <row r="154" spans="1:5" x14ac:dyDescent="0.3">
      <c r="A154" s="8" t="s">
        <v>16</v>
      </c>
      <c r="B154" s="16" t="s">
        <v>11</v>
      </c>
      <c r="C154" s="61">
        <v>8390</v>
      </c>
      <c r="D154" s="61">
        <v>9160</v>
      </c>
      <c r="E154" s="63" t="s">
        <v>14</v>
      </c>
    </row>
    <row r="155" spans="1:5" x14ac:dyDescent="0.3">
      <c r="A155" s="19"/>
      <c r="B155" s="20" t="s">
        <v>15</v>
      </c>
      <c r="C155" s="56">
        <v>-0.16149393694422001</v>
      </c>
      <c r="D155" s="56">
        <v>-2.89134722795246E-2</v>
      </c>
      <c r="E155" s="22"/>
    </row>
    <row r="156" spans="1:5" x14ac:dyDescent="0.3">
      <c r="A156" s="8" t="s">
        <v>19</v>
      </c>
      <c r="B156" s="16" t="s">
        <v>11</v>
      </c>
      <c r="C156" s="61">
        <v>9800</v>
      </c>
      <c r="D156" s="61">
        <v>9990</v>
      </c>
      <c r="E156" s="63" t="s">
        <v>14</v>
      </c>
    </row>
    <row r="157" spans="1:5" x14ac:dyDescent="0.3">
      <c r="A157" s="19"/>
      <c r="B157" s="20" t="s">
        <v>15</v>
      </c>
      <c r="C157" s="56">
        <v>-1.9589642965510402E-2</v>
      </c>
      <c r="D157" s="56">
        <v>-2.54233908399626E-4</v>
      </c>
      <c r="E157" s="22"/>
    </row>
    <row r="158" spans="1:5" x14ac:dyDescent="0.3">
      <c r="A158" s="8" t="s">
        <v>22</v>
      </c>
      <c r="B158" s="16" t="s">
        <v>11</v>
      </c>
      <c r="C158" s="61">
        <v>10940</v>
      </c>
      <c r="D158" s="61">
        <v>11730</v>
      </c>
      <c r="E158" s="63" t="s">
        <v>14</v>
      </c>
    </row>
    <row r="159" spans="1:5" x14ac:dyDescent="0.3">
      <c r="A159" s="19"/>
      <c r="B159" s="20" t="s">
        <v>15</v>
      </c>
      <c r="C159" s="56">
        <v>9.3505356951153903E-2</v>
      </c>
      <c r="D159" s="56">
        <v>5.4674499198122499E-2</v>
      </c>
      <c r="E159" s="22"/>
    </row>
    <row r="160" spans="1:5" ht="32.4" customHeight="1" x14ac:dyDescent="0.3">
      <c r="A160" s="87" t="s">
        <v>25</v>
      </c>
      <c r="B160" s="87"/>
      <c r="C160" s="87"/>
      <c r="D160" s="87"/>
      <c r="E160" s="87"/>
    </row>
    <row r="161" spans="1:5" x14ac:dyDescent="0.3">
      <c r="A161" s="5" t="s">
        <v>26</v>
      </c>
    </row>
    <row r="162" spans="1:5" x14ac:dyDescent="0.3">
      <c r="A162" s="65" t="s">
        <v>974</v>
      </c>
    </row>
    <row r="163" spans="1:5" x14ac:dyDescent="0.3">
      <c r="A163" s="65" t="s">
        <v>1077</v>
      </c>
    </row>
    <row r="164" spans="1:5" x14ac:dyDescent="0.3">
      <c r="A164" s="65" t="s">
        <v>963</v>
      </c>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44103</v>
      </c>
      <c r="C169" s="57">
        <v>45930</v>
      </c>
      <c r="D169" s="58">
        <v>6.0544114895892495E-2</v>
      </c>
      <c r="E169" s="59">
        <v>3</v>
      </c>
    </row>
    <row r="170" spans="1:5" x14ac:dyDescent="0.3">
      <c r="A170" s="31" t="s">
        <v>37</v>
      </c>
      <c r="B170" s="57">
        <v>44068</v>
      </c>
      <c r="C170" s="57">
        <v>45895</v>
      </c>
      <c r="D170" s="58">
        <v>6.0315117103967454E-2</v>
      </c>
      <c r="E170" s="59">
        <v>3</v>
      </c>
    </row>
    <row r="171" spans="1:5" x14ac:dyDescent="0.3">
      <c r="A171" s="64" t="s">
        <v>38</v>
      </c>
      <c r="B171" s="57">
        <v>44040</v>
      </c>
      <c r="C171" s="57">
        <v>45867</v>
      </c>
      <c r="D171" s="58">
        <v>6.0070439531411432E-2</v>
      </c>
      <c r="E171" s="59">
        <v>3</v>
      </c>
    </row>
    <row r="172" spans="1:5" x14ac:dyDescent="0.3">
      <c r="A172" s="64" t="s">
        <v>39</v>
      </c>
      <c r="B172" s="57">
        <v>44005</v>
      </c>
      <c r="C172" s="57">
        <v>45832</v>
      </c>
      <c r="D172" s="58">
        <v>6.0100000000000001E-2</v>
      </c>
      <c r="E172" s="59">
        <v>3</v>
      </c>
    </row>
    <row r="173" spans="1:5" x14ac:dyDescent="0.3">
      <c r="A173" s="64" t="s">
        <v>40</v>
      </c>
      <c r="B173" s="57">
        <v>43977</v>
      </c>
      <c r="C173" s="57">
        <v>45804</v>
      </c>
      <c r="D173" s="58">
        <v>6.0100000000000001E-2</v>
      </c>
      <c r="E173" s="59">
        <v>3</v>
      </c>
    </row>
    <row r="175" spans="1:5" x14ac:dyDescent="0.3">
      <c r="A175" s="92" t="s">
        <v>655</v>
      </c>
      <c r="B175" s="93"/>
      <c r="C175" s="93"/>
      <c r="D175" s="93"/>
      <c r="E175" s="93"/>
    </row>
    <row r="176" spans="1:5" ht="14.4" customHeight="1"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7460</v>
      </c>
      <c r="D181" s="62">
        <v>7680</v>
      </c>
      <c r="E181" s="63" t="s">
        <v>14</v>
      </c>
    </row>
    <row r="182" spans="1:5" x14ac:dyDescent="0.3">
      <c r="A182" s="19"/>
      <c r="B182" s="20" t="s">
        <v>15</v>
      </c>
      <c r="C182" s="56">
        <v>-0.25423581298097597</v>
      </c>
      <c r="D182" s="56">
        <v>-8.4372502549618505E-2</v>
      </c>
      <c r="E182" s="22"/>
    </row>
    <row r="183" spans="1:5" x14ac:dyDescent="0.3">
      <c r="A183" s="8" t="s">
        <v>16</v>
      </c>
      <c r="B183" s="16" t="s">
        <v>11</v>
      </c>
      <c r="C183" s="61">
        <v>8470</v>
      </c>
      <c r="D183" s="61">
        <v>8780</v>
      </c>
      <c r="E183" s="63" t="s">
        <v>14</v>
      </c>
    </row>
    <row r="184" spans="1:5" x14ac:dyDescent="0.3">
      <c r="A184" s="19"/>
      <c r="B184" s="20" t="s">
        <v>15</v>
      </c>
      <c r="C184" s="56">
        <v>-0.15321402565450701</v>
      </c>
      <c r="D184" s="56">
        <v>-4.2595516707452402E-2</v>
      </c>
      <c r="E184" s="22"/>
    </row>
    <row r="185" spans="1:5" x14ac:dyDescent="0.3">
      <c r="A185" s="8" t="s">
        <v>19</v>
      </c>
      <c r="B185" s="16" t="s">
        <v>11</v>
      </c>
      <c r="C185" s="61">
        <v>9420</v>
      </c>
      <c r="D185" s="61">
        <v>9470</v>
      </c>
      <c r="E185" s="63" t="s">
        <v>14</v>
      </c>
    </row>
    <row r="186" spans="1:5" x14ac:dyDescent="0.3">
      <c r="A186" s="19"/>
      <c r="B186" s="20" t="s">
        <v>15</v>
      </c>
      <c r="C186" s="56">
        <v>-5.8096611692228899E-2</v>
      </c>
      <c r="D186" s="56">
        <v>-1.8050603685281399E-2</v>
      </c>
      <c r="E186" s="22"/>
    </row>
    <row r="187" spans="1:5" x14ac:dyDescent="0.3">
      <c r="A187" s="8" t="s">
        <v>22</v>
      </c>
      <c r="B187" s="16" t="s">
        <v>11</v>
      </c>
      <c r="C187" s="61">
        <v>10130</v>
      </c>
      <c r="D187" s="61">
        <v>10370</v>
      </c>
      <c r="E187" s="63" t="s">
        <v>14</v>
      </c>
    </row>
    <row r="188" spans="1:5" x14ac:dyDescent="0.3">
      <c r="A188" s="19"/>
      <c r="B188" s="20" t="s">
        <v>15</v>
      </c>
      <c r="C188" s="56">
        <v>1.26498698460646E-2</v>
      </c>
      <c r="D188" s="56">
        <v>1.2130504917089901E-2</v>
      </c>
      <c r="E188" s="22"/>
    </row>
    <row r="189" spans="1:5" ht="34.799999999999997" customHeight="1" x14ac:dyDescent="0.3">
      <c r="A189" s="87" t="s">
        <v>25</v>
      </c>
      <c r="B189" s="87"/>
      <c r="C189" s="87"/>
      <c r="D189" s="87"/>
      <c r="E189" s="87"/>
    </row>
    <row r="190" spans="1:5" x14ac:dyDescent="0.3">
      <c r="A190" s="5" t="s">
        <v>26</v>
      </c>
    </row>
    <row r="191" spans="1:5" x14ac:dyDescent="0.3">
      <c r="A191" s="65" t="s">
        <v>974</v>
      </c>
    </row>
    <row r="192" spans="1:5" x14ac:dyDescent="0.3">
      <c r="A192" s="65" t="s">
        <v>1078</v>
      </c>
    </row>
    <row r="193" spans="1:5" x14ac:dyDescent="0.3">
      <c r="A193" s="65" t="s">
        <v>1079</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44097</v>
      </c>
      <c r="C198" s="57">
        <v>45924</v>
      </c>
      <c r="D198" s="58">
        <v>3.6293203543140765E-2</v>
      </c>
      <c r="E198" s="59">
        <v>2</v>
      </c>
    </row>
    <row r="199" spans="1:5" x14ac:dyDescent="0.3">
      <c r="A199" s="31" t="s">
        <v>37</v>
      </c>
      <c r="B199" s="57">
        <v>44069</v>
      </c>
      <c r="C199" s="57">
        <v>45896</v>
      </c>
      <c r="D199" s="58">
        <v>3.6400000000000002E-2</v>
      </c>
      <c r="E199" s="59">
        <v>2</v>
      </c>
    </row>
    <row r="200" spans="1:5" x14ac:dyDescent="0.3">
      <c r="A200" s="64" t="s">
        <v>38</v>
      </c>
      <c r="B200" s="57">
        <v>44041</v>
      </c>
      <c r="C200" s="57">
        <v>45868</v>
      </c>
      <c r="D200" s="58">
        <v>3.6276848087044754E-2</v>
      </c>
      <c r="E200" s="59">
        <v>2</v>
      </c>
    </row>
    <row r="201" spans="1:5" x14ac:dyDescent="0.3">
      <c r="A201" s="64" t="s">
        <v>39</v>
      </c>
      <c r="B201" s="57">
        <v>44006</v>
      </c>
      <c r="C201" s="57">
        <v>45833</v>
      </c>
      <c r="D201" s="58">
        <v>3.6299999999999999E-2</v>
      </c>
      <c r="E201" s="59">
        <v>2</v>
      </c>
    </row>
    <row r="202" spans="1:5" x14ac:dyDescent="0.3">
      <c r="A202" s="64" t="s">
        <v>40</v>
      </c>
      <c r="B202" s="57">
        <v>43980</v>
      </c>
      <c r="C202" s="57">
        <v>45807</v>
      </c>
      <c r="D202" s="58">
        <v>3.6299999999999999E-2</v>
      </c>
      <c r="E202" s="59">
        <v>2</v>
      </c>
    </row>
    <row r="204" spans="1:5" x14ac:dyDescent="0.3">
      <c r="A204" s="92" t="s">
        <v>894</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5670</v>
      </c>
      <c r="D210" s="62">
        <v>7010</v>
      </c>
      <c r="E210" s="63" t="s">
        <v>14</v>
      </c>
    </row>
    <row r="211" spans="1:5" x14ac:dyDescent="0.3">
      <c r="A211" s="19"/>
      <c r="B211" s="20" t="s">
        <v>15</v>
      </c>
      <c r="C211" s="56">
        <v>-0.43322370877893002</v>
      </c>
      <c r="D211" s="56">
        <v>-0.11187619651828599</v>
      </c>
      <c r="E211" s="22"/>
    </row>
    <row r="212" spans="1:5" x14ac:dyDescent="0.3">
      <c r="A212" s="8" t="s">
        <v>16</v>
      </c>
      <c r="B212" s="16" t="s">
        <v>11</v>
      </c>
      <c r="C212" s="61">
        <v>7760</v>
      </c>
      <c r="D212" s="61">
        <v>7790</v>
      </c>
      <c r="E212" s="63" t="s">
        <v>14</v>
      </c>
    </row>
    <row r="213" spans="1:5" x14ac:dyDescent="0.3">
      <c r="A213" s="19"/>
      <c r="B213" s="20" t="s">
        <v>15</v>
      </c>
      <c r="C213" s="56">
        <v>-0.22404424724602201</v>
      </c>
      <c r="D213" s="56">
        <v>-8.0019534076001403E-2</v>
      </c>
      <c r="E213" s="22"/>
    </row>
    <row r="214" spans="1:5" x14ac:dyDescent="0.3">
      <c r="A214" s="8" t="s">
        <v>19</v>
      </c>
      <c r="B214" s="16" t="s">
        <v>11</v>
      </c>
      <c r="C214" s="61">
        <v>9830</v>
      </c>
      <c r="D214" s="61">
        <v>10030</v>
      </c>
      <c r="E214" s="63" t="s">
        <v>14</v>
      </c>
    </row>
    <row r="215" spans="1:5" x14ac:dyDescent="0.3">
      <c r="A215" s="19"/>
      <c r="B215" s="20" t="s">
        <v>15</v>
      </c>
      <c r="C215" s="56">
        <v>-1.69287490410217E-2</v>
      </c>
      <c r="D215" s="56">
        <v>9.9827900035198702E-4</v>
      </c>
      <c r="E215" s="22"/>
    </row>
    <row r="216" spans="1:5" x14ac:dyDescent="0.3">
      <c r="A216" s="8" t="s">
        <v>22</v>
      </c>
      <c r="B216" s="16" t="s">
        <v>11</v>
      </c>
      <c r="C216" s="61">
        <v>12700</v>
      </c>
      <c r="D216" s="61">
        <v>12330</v>
      </c>
      <c r="E216" s="63" t="s">
        <v>14</v>
      </c>
    </row>
    <row r="217" spans="1:5" x14ac:dyDescent="0.3">
      <c r="A217" s="19"/>
      <c r="B217" s="20" t="s">
        <v>15</v>
      </c>
      <c r="C217" s="56">
        <v>0.26964496667236398</v>
      </c>
      <c r="D217" s="56">
        <v>7.2253618345182499E-2</v>
      </c>
      <c r="E217" s="22"/>
    </row>
    <row r="218" spans="1:5" ht="35.4" customHeight="1" x14ac:dyDescent="0.3">
      <c r="A218" s="87" t="s">
        <v>25</v>
      </c>
      <c r="B218" s="87"/>
      <c r="C218" s="87"/>
      <c r="D218" s="87"/>
      <c r="E218" s="87"/>
    </row>
    <row r="219" spans="1:5" x14ac:dyDescent="0.3">
      <c r="A219" s="5" t="s">
        <v>26</v>
      </c>
    </row>
    <row r="220" spans="1:5" x14ac:dyDescent="0.3">
      <c r="A220" s="65" t="s">
        <v>996</v>
      </c>
    </row>
    <row r="221" spans="1:5" x14ac:dyDescent="0.3">
      <c r="A221" s="65" t="s">
        <v>1065</v>
      </c>
    </row>
    <row r="222" spans="1:5" x14ac:dyDescent="0.3">
      <c r="A222" s="65" t="s">
        <v>966</v>
      </c>
    </row>
    <row r="223" spans="1:5" x14ac:dyDescent="0.3">
      <c r="A223" s="5" t="s">
        <v>51</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44099</v>
      </c>
      <c r="C227" s="57">
        <v>45926</v>
      </c>
      <c r="D227" s="58">
        <v>6.8247944951010941E-2</v>
      </c>
      <c r="E227" s="59">
        <v>3</v>
      </c>
    </row>
    <row r="228" spans="1:5" x14ac:dyDescent="0.3">
      <c r="A228" s="31" t="s">
        <v>37</v>
      </c>
      <c r="B228" s="57">
        <v>44071</v>
      </c>
      <c r="C228" s="57">
        <v>45898</v>
      </c>
      <c r="D228" s="58">
        <v>7.0746226346296529E-2</v>
      </c>
      <c r="E228" s="59">
        <v>3</v>
      </c>
    </row>
    <row r="229" spans="1:5" x14ac:dyDescent="0.3">
      <c r="A229" s="64" t="s">
        <v>38</v>
      </c>
      <c r="B229" s="57">
        <v>44036</v>
      </c>
      <c r="C229" s="57">
        <v>45863</v>
      </c>
      <c r="D229" s="58">
        <v>7.2564886574690873E-2</v>
      </c>
      <c r="E229" s="59">
        <v>3</v>
      </c>
    </row>
    <row r="230" spans="1:5" x14ac:dyDescent="0.3">
      <c r="A230" s="64" t="s">
        <v>39</v>
      </c>
      <c r="B230" s="57">
        <v>44008</v>
      </c>
      <c r="C230" s="57">
        <v>45835</v>
      </c>
      <c r="D230" s="58">
        <v>7.2867667914267811E-2</v>
      </c>
      <c r="E230" s="59">
        <v>3</v>
      </c>
    </row>
    <row r="231" spans="1:5" x14ac:dyDescent="0.3">
      <c r="A231" s="64" t="s">
        <v>40</v>
      </c>
      <c r="B231" s="57">
        <v>43980</v>
      </c>
      <c r="C231" s="57">
        <v>45807</v>
      </c>
      <c r="D231" s="58">
        <v>8.0218496643457676E-2</v>
      </c>
      <c r="E231" s="59">
        <v>3</v>
      </c>
    </row>
    <row r="233" spans="1:5" x14ac:dyDescent="0.3">
      <c r="A233" s="92" t="s">
        <v>116</v>
      </c>
      <c r="B233" s="93"/>
      <c r="C233" s="93"/>
      <c r="D233" s="93"/>
      <c r="E233" s="93"/>
    </row>
    <row r="234" spans="1:5" ht="14.4" customHeight="1" x14ac:dyDescent="0.3">
      <c r="A234" s="1" t="s">
        <v>968</v>
      </c>
      <c r="B234" s="2"/>
      <c r="C234" s="94" t="s">
        <v>3</v>
      </c>
      <c r="D234" s="94" t="s">
        <v>969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4420</v>
      </c>
      <c r="D239" s="62">
        <v>4050</v>
      </c>
      <c r="E239" s="63" t="s">
        <v>14</v>
      </c>
    </row>
    <row r="240" spans="1:5" x14ac:dyDescent="0.3">
      <c r="A240" s="19"/>
      <c r="B240" s="20" t="s">
        <v>15</v>
      </c>
      <c r="C240" s="56">
        <v>-0.55817072164664105</v>
      </c>
      <c r="D240" s="56">
        <v>-0.165407167851814</v>
      </c>
      <c r="E240" s="22"/>
    </row>
    <row r="241" spans="1:5" x14ac:dyDescent="0.3">
      <c r="A241" s="8" t="s">
        <v>16</v>
      </c>
      <c r="B241" s="16" t="s">
        <v>11</v>
      </c>
      <c r="C241" s="61">
        <v>6750</v>
      </c>
      <c r="D241" s="61">
        <v>8330</v>
      </c>
      <c r="E241" s="63" t="s">
        <v>14</v>
      </c>
    </row>
    <row r="242" spans="1:5" x14ac:dyDescent="0.3">
      <c r="A242" s="19"/>
      <c r="B242" s="20" t="s">
        <v>15</v>
      </c>
      <c r="C242" s="56">
        <v>-0.32464066935604402</v>
      </c>
      <c r="D242" s="56">
        <v>-3.5868710720092803E-2</v>
      </c>
      <c r="E242" s="22"/>
    </row>
    <row r="243" spans="1:5" x14ac:dyDescent="0.3">
      <c r="A243" s="8" t="s">
        <v>19</v>
      </c>
      <c r="B243" s="16" t="s">
        <v>11</v>
      </c>
      <c r="C243" s="61">
        <v>10170</v>
      </c>
      <c r="D243" s="61">
        <v>14310</v>
      </c>
      <c r="E243" s="63" t="s">
        <v>14</v>
      </c>
    </row>
    <row r="244" spans="1:5" x14ac:dyDescent="0.3">
      <c r="A244" s="19"/>
      <c r="B244" s="20" t="s">
        <v>15</v>
      </c>
      <c r="C244" s="56">
        <v>1.7369686478168899E-2</v>
      </c>
      <c r="D244" s="56">
        <v>7.42581986416571E-2</v>
      </c>
      <c r="E244" s="22"/>
    </row>
    <row r="245" spans="1:5" x14ac:dyDescent="0.3">
      <c r="A245" s="8" t="s">
        <v>22</v>
      </c>
      <c r="B245" s="16" t="s">
        <v>11</v>
      </c>
      <c r="C245" s="61">
        <v>19130</v>
      </c>
      <c r="D245" s="61">
        <v>18590</v>
      </c>
      <c r="E245" s="63" t="s">
        <v>14</v>
      </c>
    </row>
    <row r="246" spans="1:5" x14ac:dyDescent="0.3">
      <c r="A246" s="19"/>
      <c r="B246" s="20" t="s">
        <v>15</v>
      </c>
      <c r="C246" s="56">
        <v>0.91290870807640201</v>
      </c>
      <c r="D246" s="56">
        <v>0.13198719095612299</v>
      </c>
      <c r="E246" s="22"/>
    </row>
    <row r="247" spans="1:5" ht="34.799999999999997" customHeight="1" x14ac:dyDescent="0.3">
      <c r="A247" s="87" t="s">
        <v>25</v>
      </c>
      <c r="B247" s="87"/>
      <c r="C247" s="87"/>
      <c r="D247" s="87"/>
      <c r="E247" s="87"/>
    </row>
    <row r="248" spans="1:5" x14ac:dyDescent="0.3">
      <c r="A248" s="5" t="s">
        <v>26</v>
      </c>
    </row>
    <row r="249" spans="1:5" x14ac:dyDescent="0.3">
      <c r="A249" s="65" t="s">
        <v>1080</v>
      </c>
    </row>
    <row r="250" spans="1:5" x14ac:dyDescent="0.3">
      <c r="A250" s="65" t="s">
        <v>1053</v>
      </c>
    </row>
    <row r="251" spans="1:5" x14ac:dyDescent="0.3">
      <c r="A251" s="65" t="s">
        <v>1054</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44103</v>
      </c>
      <c r="C256" s="57">
        <v>45930</v>
      </c>
      <c r="D256" s="58">
        <v>0.14880114640994443</v>
      </c>
      <c r="E256" s="59">
        <v>4</v>
      </c>
    </row>
    <row r="257" spans="1:5" x14ac:dyDescent="0.3">
      <c r="A257" s="31" t="s">
        <v>37</v>
      </c>
      <c r="B257" s="57">
        <v>44071</v>
      </c>
      <c r="C257" s="57">
        <v>45898</v>
      </c>
      <c r="D257" s="58">
        <v>0.14962374144286428</v>
      </c>
      <c r="E257" s="59">
        <v>4</v>
      </c>
    </row>
    <row r="258" spans="1:5" x14ac:dyDescent="0.3">
      <c r="A258" s="64" t="s">
        <v>38</v>
      </c>
      <c r="B258" s="57">
        <v>44042</v>
      </c>
      <c r="C258" s="57">
        <v>45869</v>
      </c>
      <c r="D258" s="58">
        <v>0.14899117732220488</v>
      </c>
      <c r="E258" s="59">
        <v>4</v>
      </c>
    </row>
    <row r="259" spans="1:5" x14ac:dyDescent="0.3">
      <c r="A259" s="64" t="s">
        <v>39</v>
      </c>
      <c r="B259" s="57">
        <v>44011</v>
      </c>
      <c r="C259" s="57">
        <v>45838</v>
      </c>
      <c r="D259" s="58">
        <v>0.15029999999999999</v>
      </c>
      <c r="E259" s="59">
        <v>4</v>
      </c>
    </row>
    <row r="260" spans="1:5" x14ac:dyDescent="0.3">
      <c r="A260" s="64" t="s">
        <v>40</v>
      </c>
      <c r="B260" s="57">
        <v>43980</v>
      </c>
      <c r="C260" s="57">
        <v>45807</v>
      </c>
      <c r="D260" s="58">
        <v>0.15029999999999999</v>
      </c>
      <c r="E260" s="59">
        <v>4</v>
      </c>
    </row>
    <row r="262" spans="1:5" x14ac:dyDescent="0.3">
      <c r="A262" s="92" t="s">
        <v>127</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3710</v>
      </c>
      <c r="D268" s="62">
        <v>3150</v>
      </c>
      <c r="E268" s="63" t="s">
        <v>14</v>
      </c>
    </row>
    <row r="269" spans="1:5" x14ac:dyDescent="0.3">
      <c r="A269" s="19"/>
      <c r="B269" s="20" t="s">
        <v>15</v>
      </c>
      <c r="C269" s="56">
        <v>-0.62879703665453701</v>
      </c>
      <c r="D269" s="56">
        <v>-0.20628026914938399</v>
      </c>
      <c r="E269" s="22"/>
    </row>
    <row r="270" spans="1:5" x14ac:dyDescent="0.3">
      <c r="A270" s="8" t="s">
        <v>16</v>
      </c>
      <c r="B270" s="16" t="s">
        <v>11</v>
      </c>
      <c r="C270" s="61">
        <v>7340</v>
      </c>
      <c r="D270" s="61">
        <v>8160</v>
      </c>
      <c r="E270" s="63" t="s">
        <v>14</v>
      </c>
    </row>
    <row r="271" spans="1:5" x14ac:dyDescent="0.3">
      <c r="A271" s="19"/>
      <c r="B271" s="20" t="s">
        <v>15</v>
      </c>
      <c r="C271" s="56">
        <v>-0.265872119838376</v>
      </c>
      <c r="D271" s="56">
        <v>-3.9736617628944197E-2</v>
      </c>
      <c r="E271" s="22"/>
    </row>
    <row r="272" spans="1:5" x14ac:dyDescent="0.3">
      <c r="A272" s="8" t="s">
        <v>19</v>
      </c>
      <c r="B272" s="16" t="s">
        <v>11</v>
      </c>
      <c r="C272" s="61">
        <v>10280</v>
      </c>
      <c r="D272" s="61">
        <v>11650</v>
      </c>
      <c r="E272" s="63" t="s">
        <v>14</v>
      </c>
    </row>
    <row r="273" spans="1:5" x14ac:dyDescent="0.3">
      <c r="A273" s="19"/>
      <c r="B273" s="20" t="s">
        <v>15</v>
      </c>
      <c r="C273" s="56">
        <v>2.7841957829802401E-2</v>
      </c>
      <c r="D273" s="56">
        <v>3.1091264947886301E-2</v>
      </c>
      <c r="E273" s="22"/>
    </row>
    <row r="274" spans="1:5" x14ac:dyDescent="0.3">
      <c r="A274" s="8" t="s">
        <v>22</v>
      </c>
      <c r="B274" s="16" t="s">
        <v>11</v>
      </c>
      <c r="C274" s="61">
        <v>14350</v>
      </c>
      <c r="D274" s="61">
        <v>17600</v>
      </c>
      <c r="E274" s="63" t="s">
        <v>14</v>
      </c>
    </row>
    <row r="275" spans="1:5" x14ac:dyDescent="0.3">
      <c r="A275" s="19"/>
      <c r="B275" s="20" t="s">
        <v>15</v>
      </c>
      <c r="C275" s="56">
        <v>0.43472083009811602</v>
      </c>
      <c r="D275" s="56">
        <v>0.119750842007648</v>
      </c>
      <c r="E275" s="22"/>
    </row>
    <row r="276" spans="1:5" ht="31.8" customHeight="1" x14ac:dyDescent="0.3">
      <c r="A276" s="87" t="s">
        <v>25</v>
      </c>
      <c r="B276" s="87"/>
      <c r="C276" s="87"/>
      <c r="D276" s="87"/>
      <c r="E276" s="87"/>
    </row>
    <row r="277" spans="1:5" x14ac:dyDescent="0.3">
      <c r="A277" s="5" t="s">
        <v>26</v>
      </c>
    </row>
    <row r="278" spans="1:5" x14ac:dyDescent="0.3">
      <c r="A278" s="65" t="s">
        <v>1067</v>
      </c>
    </row>
    <row r="279" spans="1:5" x14ac:dyDescent="0.3">
      <c r="A279" s="65" t="s">
        <v>1062</v>
      </c>
    </row>
    <row r="280" spans="1:5" x14ac:dyDescent="0.3">
      <c r="A280" s="65" t="s">
        <v>972</v>
      </c>
    </row>
    <row r="281" spans="1:5" x14ac:dyDescent="0.3">
      <c r="A281" s="5" t="s">
        <v>30</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44103</v>
      </c>
      <c r="C285" s="57">
        <v>45930</v>
      </c>
      <c r="D285" s="58">
        <v>0.1729876992423233</v>
      </c>
      <c r="E285" s="59">
        <v>4</v>
      </c>
    </row>
    <row r="286" spans="1:5" x14ac:dyDescent="0.3">
      <c r="A286" s="31" t="s">
        <v>37</v>
      </c>
      <c r="B286" s="57">
        <v>44071</v>
      </c>
      <c r="C286" s="57">
        <v>45898</v>
      </c>
      <c r="D286" s="58">
        <v>0.17448464099943858</v>
      </c>
      <c r="E286" s="59">
        <v>4</v>
      </c>
    </row>
    <row r="287" spans="1:5" x14ac:dyDescent="0.3">
      <c r="A287" s="64" t="s">
        <v>38</v>
      </c>
      <c r="B287" s="57">
        <v>44042</v>
      </c>
      <c r="C287" s="57">
        <v>45869</v>
      </c>
      <c r="D287" s="58">
        <v>0.17459923259148807</v>
      </c>
      <c r="E287" s="59">
        <v>4</v>
      </c>
    </row>
    <row r="288" spans="1:5" x14ac:dyDescent="0.3">
      <c r="A288" s="64" t="s">
        <v>39</v>
      </c>
      <c r="B288" s="57">
        <v>44011</v>
      </c>
      <c r="C288" s="57">
        <v>45838</v>
      </c>
      <c r="D288" s="58">
        <v>0.17530915748519643</v>
      </c>
      <c r="E288" s="59">
        <v>4</v>
      </c>
    </row>
    <row r="289" spans="1:5" x14ac:dyDescent="0.3">
      <c r="A289" s="64" t="s">
        <v>40</v>
      </c>
      <c r="B289" s="57">
        <v>43980</v>
      </c>
      <c r="C289" s="57">
        <v>45807</v>
      </c>
      <c r="D289" s="58">
        <v>0.17879000210587204</v>
      </c>
      <c r="E289" s="59">
        <v>4</v>
      </c>
    </row>
    <row r="291" spans="1:5" x14ac:dyDescent="0.3">
      <c r="A291" s="92" t="s">
        <v>141</v>
      </c>
      <c r="B291" s="93"/>
      <c r="C291" s="93"/>
      <c r="D291" s="93"/>
      <c r="E291" s="93"/>
    </row>
    <row r="292" spans="1:5" ht="14.4" customHeight="1" x14ac:dyDescent="0.3">
      <c r="A292" s="1" t="s">
        <v>978</v>
      </c>
      <c r="B292" s="2"/>
      <c r="C292" s="94" t="s">
        <v>3</v>
      </c>
      <c r="D292" s="94" t="s">
        <v>979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9130</v>
      </c>
      <c r="D297" s="62">
        <v>9400</v>
      </c>
      <c r="E297" s="63" t="s">
        <v>14</v>
      </c>
    </row>
    <row r="298" spans="1:5" x14ac:dyDescent="0.3">
      <c r="A298" s="19"/>
      <c r="B298" s="20" t="s">
        <v>15</v>
      </c>
      <c r="C298" s="56">
        <v>-8.7289460499742497E-2</v>
      </c>
      <c r="D298" s="56">
        <v>-3.0680386751546801E-2</v>
      </c>
      <c r="E298" s="22"/>
    </row>
    <row r="299" spans="1:5" x14ac:dyDescent="0.3">
      <c r="A299" s="8" t="s">
        <v>16</v>
      </c>
      <c r="B299" s="16" t="s">
        <v>11</v>
      </c>
      <c r="C299" s="61">
        <v>9540</v>
      </c>
      <c r="D299" s="61">
        <v>9600</v>
      </c>
      <c r="E299" s="63" t="s">
        <v>14</v>
      </c>
    </row>
    <row r="300" spans="1:5" x14ac:dyDescent="0.3">
      <c r="A300" s="19"/>
      <c r="B300" s="20" t="s">
        <v>15</v>
      </c>
      <c r="C300" s="56">
        <v>-4.6077893582007798E-2</v>
      </c>
      <c r="D300" s="56">
        <v>-2.0104427776783299E-2</v>
      </c>
      <c r="E300" s="22"/>
    </row>
    <row r="301" spans="1:5" x14ac:dyDescent="0.3">
      <c r="A301" s="8" t="s">
        <v>19</v>
      </c>
      <c r="B301" s="16" t="s">
        <v>11</v>
      </c>
      <c r="C301" s="61">
        <v>10190</v>
      </c>
      <c r="D301" s="61">
        <v>10270</v>
      </c>
      <c r="E301" s="63" t="s">
        <v>14</v>
      </c>
    </row>
    <row r="302" spans="1:5" x14ac:dyDescent="0.3">
      <c r="A302" s="19"/>
      <c r="B302" s="20" t="s">
        <v>15</v>
      </c>
      <c r="C302" s="56">
        <v>1.94327162498646E-2</v>
      </c>
      <c r="D302" s="56">
        <v>1.33831645940481E-2</v>
      </c>
      <c r="E302" s="22"/>
    </row>
    <row r="303" spans="1:5" x14ac:dyDescent="0.3">
      <c r="A303" s="8" t="s">
        <v>22</v>
      </c>
      <c r="B303" s="16" t="s">
        <v>11</v>
      </c>
      <c r="C303" s="61">
        <v>10670</v>
      </c>
      <c r="D303" s="61">
        <v>10760</v>
      </c>
      <c r="E303" s="63" t="s">
        <v>14</v>
      </c>
    </row>
    <row r="304" spans="1:5" x14ac:dyDescent="0.3">
      <c r="A304" s="19"/>
      <c r="B304" s="20" t="s">
        <v>15</v>
      </c>
      <c r="C304" s="56">
        <v>6.7001774098166794E-2</v>
      </c>
      <c r="D304" s="56">
        <v>3.71755781874634E-2</v>
      </c>
      <c r="E304" s="22"/>
    </row>
    <row r="305" spans="1:5" ht="34.200000000000003" customHeight="1" x14ac:dyDescent="0.3">
      <c r="A305" s="87" t="s">
        <v>25</v>
      </c>
      <c r="B305" s="87"/>
      <c r="C305" s="87"/>
      <c r="D305" s="87"/>
      <c r="E305" s="87"/>
    </row>
    <row r="306" spans="1:5" x14ac:dyDescent="0.3">
      <c r="A306" s="5" t="s">
        <v>26</v>
      </c>
    </row>
    <row r="307" spans="1:5" x14ac:dyDescent="0.3">
      <c r="A307" s="65" t="s">
        <v>980</v>
      </c>
    </row>
    <row r="308" spans="1:5" x14ac:dyDescent="0.3">
      <c r="A308" s="65" t="s">
        <v>994</v>
      </c>
    </row>
    <row r="309" spans="1:5" x14ac:dyDescent="0.3">
      <c r="A309" s="65" t="s">
        <v>982</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44099</v>
      </c>
      <c r="C314" s="57">
        <v>45926</v>
      </c>
      <c r="D314" s="58">
        <v>1.5020653773542905E-2</v>
      </c>
      <c r="E314" s="59">
        <v>2</v>
      </c>
    </row>
    <row r="315" spans="1:5" x14ac:dyDescent="0.3">
      <c r="A315" s="31" t="s">
        <v>37</v>
      </c>
      <c r="B315" s="57">
        <v>44071</v>
      </c>
      <c r="C315" s="57">
        <v>45898</v>
      </c>
      <c r="D315" s="58">
        <v>1.5069043025327508E-2</v>
      </c>
      <c r="E315" s="59">
        <v>2</v>
      </c>
    </row>
    <row r="316" spans="1:5" x14ac:dyDescent="0.3">
      <c r="A316" s="64" t="s">
        <v>38</v>
      </c>
      <c r="B316" s="57">
        <v>44036</v>
      </c>
      <c r="C316" s="57">
        <v>45863</v>
      </c>
      <c r="D316" s="58">
        <v>1.5124878880182957E-2</v>
      </c>
      <c r="E316" s="59">
        <v>2</v>
      </c>
    </row>
    <row r="317" spans="1:5" x14ac:dyDescent="0.3">
      <c r="A317" s="64" t="s">
        <v>39</v>
      </c>
      <c r="B317" s="57">
        <v>44008</v>
      </c>
      <c r="C317" s="57">
        <v>45835</v>
      </c>
      <c r="D317" s="58">
        <v>1.4973643113048411E-2</v>
      </c>
      <c r="E317" s="59">
        <v>2</v>
      </c>
    </row>
    <row r="318" spans="1:5" x14ac:dyDescent="0.3">
      <c r="A318" s="64" t="s">
        <v>40</v>
      </c>
      <c r="B318" s="57">
        <v>43980</v>
      </c>
      <c r="C318" s="57">
        <v>45807</v>
      </c>
      <c r="D318" s="58">
        <v>1.5341407115418345E-2</v>
      </c>
      <c r="E318" s="59">
        <v>2</v>
      </c>
    </row>
    <row r="320" spans="1:5" x14ac:dyDescent="0.3">
      <c r="A320" s="92" t="s">
        <v>151</v>
      </c>
      <c r="B320" s="93"/>
      <c r="C320" s="93"/>
      <c r="D320" s="93"/>
      <c r="E320" s="93"/>
    </row>
    <row r="321" spans="1:5" ht="14.4" customHeight="1" x14ac:dyDescent="0.3">
      <c r="A321" s="1" t="s">
        <v>968</v>
      </c>
      <c r="B321" s="2"/>
      <c r="C321" s="94" t="s">
        <v>3</v>
      </c>
      <c r="D321" s="94" t="s">
        <v>969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3990</v>
      </c>
      <c r="D326" s="62">
        <v>3540</v>
      </c>
      <c r="E326" s="63" t="s">
        <v>14</v>
      </c>
    </row>
    <row r="327" spans="1:5" x14ac:dyDescent="0.3">
      <c r="A327" s="19"/>
      <c r="B327" s="20" t="s">
        <v>15</v>
      </c>
      <c r="C327" s="56">
        <v>-0.60146492641140104</v>
      </c>
      <c r="D327" s="56">
        <v>-0.18777078274293199</v>
      </c>
      <c r="E327" s="22"/>
    </row>
    <row r="328" spans="1:5" x14ac:dyDescent="0.3">
      <c r="A328" s="8" t="s">
        <v>16</v>
      </c>
      <c r="B328" s="16" t="s">
        <v>11</v>
      </c>
      <c r="C328" s="61">
        <v>7730</v>
      </c>
      <c r="D328" s="61">
        <v>10760</v>
      </c>
      <c r="E328" s="63" t="s">
        <v>14</v>
      </c>
    </row>
    <row r="329" spans="1:5" x14ac:dyDescent="0.3">
      <c r="A329" s="19"/>
      <c r="B329" s="20" t="s">
        <v>15</v>
      </c>
      <c r="C329" s="56">
        <v>-0.226920582120582</v>
      </c>
      <c r="D329" s="56">
        <v>1.47958383285203E-2</v>
      </c>
      <c r="E329" s="22"/>
    </row>
    <row r="330" spans="1:5" x14ac:dyDescent="0.3">
      <c r="A330" s="8" t="s">
        <v>19</v>
      </c>
      <c r="B330" s="16" t="s">
        <v>11</v>
      </c>
      <c r="C330" s="61">
        <v>10670</v>
      </c>
      <c r="D330" s="61">
        <v>14740</v>
      </c>
      <c r="E330" s="63" t="s">
        <v>14</v>
      </c>
    </row>
    <row r="331" spans="1:5" x14ac:dyDescent="0.3">
      <c r="A331" s="19"/>
      <c r="B331" s="20" t="s">
        <v>15</v>
      </c>
      <c r="C331" s="56">
        <v>6.6962765017248196E-2</v>
      </c>
      <c r="D331" s="56">
        <v>8.0679594914453007E-2</v>
      </c>
      <c r="E331" s="22"/>
    </row>
    <row r="332" spans="1:5" x14ac:dyDescent="0.3">
      <c r="A332" s="8" t="s">
        <v>22</v>
      </c>
      <c r="B332" s="16" t="s">
        <v>11</v>
      </c>
      <c r="C332" s="61">
        <v>14230</v>
      </c>
      <c r="D332" s="61">
        <v>18400</v>
      </c>
      <c r="E332" s="63" t="s">
        <v>14</v>
      </c>
    </row>
    <row r="333" spans="1:5" x14ac:dyDescent="0.3">
      <c r="A333" s="19"/>
      <c r="B333" s="20" t="s">
        <v>15</v>
      </c>
      <c r="C333" s="56">
        <v>0.42321871999999999</v>
      </c>
      <c r="D333" s="56">
        <v>0.129720903726565</v>
      </c>
      <c r="E333" s="22"/>
    </row>
    <row r="334" spans="1:5" ht="36" customHeight="1" x14ac:dyDescent="0.3">
      <c r="A334" s="87" t="s">
        <v>25</v>
      </c>
      <c r="B334" s="87"/>
      <c r="C334" s="87"/>
      <c r="D334" s="87"/>
      <c r="E334" s="87"/>
    </row>
    <row r="335" spans="1:5" x14ac:dyDescent="0.3">
      <c r="A335" s="5" t="s">
        <v>26</v>
      </c>
    </row>
    <row r="336" spans="1:5" x14ac:dyDescent="0.3">
      <c r="A336" s="65" t="s">
        <v>1081</v>
      </c>
    </row>
    <row r="337" spans="1:5" x14ac:dyDescent="0.3">
      <c r="A337" s="65" t="s">
        <v>1070</v>
      </c>
    </row>
    <row r="338" spans="1:5" x14ac:dyDescent="0.3">
      <c r="A338" s="65" t="s">
        <v>972</v>
      </c>
    </row>
    <row r="339" spans="1:5" x14ac:dyDescent="0.3">
      <c r="A339" s="5" t="s">
        <v>30</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44103</v>
      </c>
      <c r="C343" s="57">
        <v>45930</v>
      </c>
      <c r="D343" s="58">
        <v>0.15126916113231928</v>
      </c>
      <c r="E343" s="59">
        <v>4</v>
      </c>
    </row>
    <row r="344" spans="1:5" x14ac:dyDescent="0.3">
      <c r="A344" s="31" t="s">
        <v>37</v>
      </c>
      <c r="B344" s="57">
        <v>44071</v>
      </c>
      <c r="C344" s="57">
        <v>45898</v>
      </c>
      <c r="D344" s="58">
        <v>0.15254571435624031</v>
      </c>
      <c r="E344" s="59">
        <v>4</v>
      </c>
    </row>
    <row r="345" spans="1:5" x14ac:dyDescent="0.3">
      <c r="A345" s="64" t="s">
        <v>38</v>
      </c>
      <c r="B345" s="57">
        <v>44042</v>
      </c>
      <c r="C345" s="57">
        <v>45869</v>
      </c>
      <c r="D345" s="58">
        <v>0.15179034759654939</v>
      </c>
      <c r="E345" s="59">
        <v>4</v>
      </c>
    </row>
    <row r="346" spans="1:5" x14ac:dyDescent="0.3">
      <c r="A346" s="64" t="s">
        <v>39</v>
      </c>
      <c r="B346" s="57">
        <v>44011</v>
      </c>
      <c r="C346" s="57">
        <v>45838</v>
      </c>
      <c r="D346" s="58">
        <v>0.15210000000000001</v>
      </c>
      <c r="E346" s="59">
        <v>4</v>
      </c>
    </row>
    <row r="347" spans="1:5" x14ac:dyDescent="0.3">
      <c r="A347" s="64" t="s">
        <v>40</v>
      </c>
      <c r="B347" s="57">
        <v>43980</v>
      </c>
      <c r="C347" s="57">
        <v>45807</v>
      </c>
      <c r="D347" s="58">
        <v>0.15459999999999999</v>
      </c>
      <c r="E347" s="59">
        <v>4</v>
      </c>
    </row>
    <row r="349" spans="1:5" x14ac:dyDescent="0.3">
      <c r="A349" s="92" t="s">
        <v>162</v>
      </c>
      <c r="B349" s="93"/>
      <c r="C349" s="93"/>
      <c r="D349" s="93"/>
      <c r="E349" s="93"/>
    </row>
    <row r="350" spans="1:5" ht="14.4" customHeight="1"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8130</v>
      </c>
      <c r="D355" s="62">
        <v>8510</v>
      </c>
      <c r="E355" s="63" t="s">
        <v>14</v>
      </c>
    </row>
    <row r="356" spans="1:5" x14ac:dyDescent="0.3">
      <c r="A356" s="19"/>
      <c r="B356" s="20" t="s">
        <v>15</v>
      </c>
      <c r="C356" s="56">
        <v>-0.18683757278037599</v>
      </c>
      <c r="D356" s="56">
        <v>-3.1702437560788402E-2</v>
      </c>
      <c r="E356" s="22"/>
    </row>
    <row r="357" spans="1:5" x14ac:dyDescent="0.3">
      <c r="A357" s="8" t="s">
        <v>16</v>
      </c>
      <c r="B357" s="16" t="s">
        <v>11</v>
      </c>
      <c r="C357" s="61">
        <v>8880</v>
      </c>
      <c r="D357" s="61">
        <v>9520</v>
      </c>
      <c r="E357" s="63" t="s">
        <v>14</v>
      </c>
    </row>
    <row r="358" spans="1:5" x14ac:dyDescent="0.3">
      <c r="A358" s="19"/>
      <c r="B358" s="20" t="s">
        <v>15</v>
      </c>
      <c r="C358" s="56">
        <v>-0.111513854619298</v>
      </c>
      <c r="D358" s="56">
        <v>-9.8356949563585001E-3</v>
      </c>
      <c r="E358" s="22"/>
    </row>
    <row r="359" spans="1:5" x14ac:dyDescent="0.3">
      <c r="A359" s="8" t="s">
        <v>19</v>
      </c>
      <c r="B359" s="16" t="s">
        <v>11</v>
      </c>
      <c r="C359" s="61">
        <v>10270</v>
      </c>
      <c r="D359" s="61">
        <v>10900</v>
      </c>
      <c r="E359" s="63" t="s">
        <v>14</v>
      </c>
    </row>
    <row r="360" spans="1:5" x14ac:dyDescent="0.3">
      <c r="A360" s="19"/>
      <c r="B360" s="20" t="s">
        <v>15</v>
      </c>
      <c r="C360" s="56">
        <v>2.6603588105185601E-2</v>
      </c>
      <c r="D360" s="56">
        <v>1.7440717884473302E-2</v>
      </c>
      <c r="E360" s="22"/>
    </row>
    <row r="361" spans="1:5" x14ac:dyDescent="0.3">
      <c r="A361" s="8" t="s">
        <v>22</v>
      </c>
      <c r="B361" s="16" t="s">
        <v>11</v>
      </c>
      <c r="C361" s="61">
        <v>12280</v>
      </c>
      <c r="D361" s="61">
        <v>12700</v>
      </c>
      <c r="E361" s="63" t="s">
        <v>14</v>
      </c>
    </row>
    <row r="362" spans="1:5" x14ac:dyDescent="0.3">
      <c r="A362" s="19"/>
      <c r="B362" s="20" t="s">
        <v>15</v>
      </c>
      <c r="C362" s="56">
        <v>0.228363161616711</v>
      </c>
      <c r="D362" s="56">
        <v>4.8927266801036498E-2</v>
      </c>
      <c r="E362" s="22"/>
    </row>
    <row r="363" spans="1:5" ht="33" customHeight="1" x14ac:dyDescent="0.3">
      <c r="A363" s="87" t="s">
        <v>25</v>
      </c>
      <c r="B363" s="87"/>
      <c r="C363" s="87"/>
      <c r="D363" s="87"/>
      <c r="E363" s="87"/>
    </row>
    <row r="364" spans="1:5" x14ac:dyDescent="0.3">
      <c r="A364" s="5" t="s">
        <v>26</v>
      </c>
    </row>
    <row r="365" spans="1:5" x14ac:dyDescent="0.3">
      <c r="A365" s="65" t="s">
        <v>1071</v>
      </c>
    </row>
    <row r="366" spans="1:5" x14ac:dyDescent="0.3">
      <c r="A366" s="65" t="s">
        <v>1072</v>
      </c>
    </row>
    <row r="367" spans="1:5" x14ac:dyDescent="0.3">
      <c r="A367" s="65" t="s">
        <v>972</v>
      </c>
    </row>
    <row r="368" spans="1:5" x14ac:dyDescent="0.3">
      <c r="A368" s="5" t="s">
        <v>51</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44099</v>
      </c>
      <c r="C372" s="57">
        <v>45926</v>
      </c>
      <c r="D372" s="58">
        <v>3.3097615198936448E-2</v>
      </c>
      <c r="E372" s="59">
        <v>2</v>
      </c>
    </row>
    <row r="373" spans="1:5" x14ac:dyDescent="0.3">
      <c r="A373" s="31" t="s">
        <v>37</v>
      </c>
      <c r="B373" s="57">
        <v>44071</v>
      </c>
      <c r="C373" s="57">
        <v>45898</v>
      </c>
      <c r="D373" s="58">
        <v>3.418172464081215E-2</v>
      </c>
      <c r="E373" s="59">
        <v>2</v>
      </c>
    </row>
    <row r="374" spans="1:5" x14ac:dyDescent="0.3">
      <c r="A374" s="64" t="s">
        <v>38</v>
      </c>
      <c r="B374" s="57">
        <v>44036</v>
      </c>
      <c r="C374" s="57">
        <v>45863</v>
      </c>
      <c r="D374" s="58">
        <v>3.4843003823018373E-2</v>
      </c>
      <c r="E374" s="59">
        <v>2</v>
      </c>
    </row>
    <row r="375" spans="1:5" x14ac:dyDescent="0.3">
      <c r="A375" s="64" t="s">
        <v>39</v>
      </c>
      <c r="B375" s="57">
        <v>44008</v>
      </c>
      <c r="C375" s="57">
        <v>45835</v>
      </c>
      <c r="D375" s="58">
        <v>3.49E-2</v>
      </c>
      <c r="E375" s="59">
        <v>2</v>
      </c>
    </row>
    <row r="376" spans="1:5" x14ac:dyDescent="0.3">
      <c r="A376" s="64" t="s">
        <v>40</v>
      </c>
      <c r="B376" s="57">
        <v>43980</v>
      </c>
      <c r="C376" s="57">
        <v>45807</v>
      </c>
      <c r="D376" s="58">
        <v>3.7400000000000003E-2</v>
      </c>
      <c r="E376" s="59">
        <v>2</v>
      </c>
    </row>
    <row r="378" spans="1:5" x14ac:dyDescent="0.3">
      <c r="A378" s="92" t="s">
        <v>171</v>
      </c>
      <c r="B378" s="93"/>
      <c r="C378" s="93"/>
      <c r="D378" s="93"/>
      <c r="E378" s="93"/>
    </row>
    <row r="379" spans="1:5" ht="14.4" customHeight="1" x14ac:dyDescent="0.3">
      <c r="A379" s="1" t="s">
        <v>958</v>
      </c>
      <c r="B379" s="2"/>
      <c r="C379" s="94" t="s">
        <v>3</v>
      </c>
      <c r="D379" s="94" t="s">
        <v>959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5800</v>
      </c>
      <c r="D384" s="62">
        <v>5930</v>
      </c>
      <c r="E384" s="63" t="s">
        <v>14</v>
      </c>
    </row>
    <row r="385" spans="1:5" x14ac:dyDescent="0.3">
      <c r="A385" s="19"/>
      <c r="B385" s="20" t="s">
        <v>15</v>
      </c>
      <c r="C385" s="56">
        <v>-0.42002692061875302</v>
      </c>
      <c r="D385" s="56">
        <v>-0.15963635374281701</v>
      </c>
      <c r="E385" s="22"/>
    </row>
    <row r="386" spans="1:5" x14ac:dyDescent="0.3">
      <c r="A386" s="8" t="s">
        <v>16</v>
      </c>
      <c r="B386" s="16" t="s">
        <v>11</v>
      </c>
      <c r="C386" s="61">
        <v>7950</v>
      </c>
      <c r="D386" s="61">
        <v>7680</v>
      </c>
      <c r="E386" s="63" t="s">
        <v>14</v>
      </c>
    </row>
    <row r="387" spans="1:5" x14ac:dyDescent="0.3">
      <c r="A387" s="19"/>
      <c r="B387" s="20" t="s">
        <v>15</v>
      </c>
      <c r="C387" s="56">
        <v>-0.20535920755762599</v>
      </c>
      <c r="D387" s="56">
        <v>-8.4355237352249104E-2</v>
      </c>
      <c r="E387" s="22"/>
    </row>
    <row r="388" spans="1:5" x14ac:dyDescent="0.3">
      <c r="A388" s="8" t="s">
        <v>19</v>
      </c>
      <c r="B388" s="16" t="s">
        <v>11</v>
      </c>
      <c r="C388" s="61">
        <v>10040</v>
      </c>
      <c r="D388" s="61">
        <v>10680</v>
      </c>
      <c r="E388" s="63" t="s">
        <v>14</v>
      </c>
    </row>
    <row r="389" spans="1:5" x14ac:dyDescent="0.3">
      <c r="A389" s="19"/>
      <c r="B389" s="20" t="s">
        <v>15</v>
      </c>
      <c r="C389" s="56">
        <v>4.2669438884224099E-3</v>
      </c>
      <c r="D389" s="56">
        <v>2.2137060159430798E-2</v>
      </c>
      <c r="E389" s="22"/>
    </row>
    <row r="390" spans="1:5" x14ac:dyDescent="0.3">
      <c r="A390" s="8" t="s">
        <v>22</v>
      </c>
      <c r="B390" s="16" t="s">
        <v>11</v>
      </c>
      <c r="C390" s="61">
        <v>13530</v>
      </c>
      <c r="D390" s="61">
        <v>13650</v>
      </c>
      <c r="E390" s="63" t="s">
        <v>14</v>
      </c>
    </row>
    <row r="391" spans="1:5" x14ac:dyDescent="0.3">
      <c r="A391" s="19"/>
      <c r="B391" s="20" t="s">
        <v>15</v>
      </c>
      <c r="C391" s="56">
        <v>0.353438099047924</v>
      </c>
      <c r="D391" s="56">
        <v>0.109160269135507</v>
      </c>
      <c r="E391" s="22"/>
    </row>
    <row r="392" spans="1:5" ht="34.200000000000003" customHeight="1" x14ac:dyDescent="0.3">
      <c r="A392" s="87" t="s">
        <v>25</v>
      </c>
      <c r="B392" s="87"/>
      <c r="C392" s="87"/>
      <c r="D392" s="87"/>
      <c r="E392" s="87"/>
    </row>
    <row r="393" spans="1:5" x14ac:dyDescent="0.3">
      <c r="A393" s="5" t="s">
        <v>26</v>
      </c>
    </row>
    <row r="394" spans="1:5" x14ac:dyDescent="0.3">
      <c r="A394" s="65" t="s">
        <v>964</v>
      </c>
    </row>
    <row r="395" spans="1:5" x14ac:dyDescent="0.3">
      <c r="A395" s="65" t="s">
        <v>973</v>
      </c>
    </row>
    <row r="396" spans="1:5" x14ac:dyDescent="0.3">
      <c r="A396" s="65" t="s">
        <v>966</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44103</v>
      </c>
      <c r="C401" s="57">
        <v>45930</v>
      </c>
      <c r="D401" s="58">
        <v>9.9484989945754998E-2</v>
      </c>
      <c r="E401" s="59">
        <v>3</v>
      </c>
    </row>
    <row r="402" spans="1:5" x14ac:dyDescent="0.3">
      <c r="A402" s="31" t="s">
        <v>37</v>
      </c>
      <c r="B402" s="57">
        <v>44068</v>
      </c>
      <c r="C402" s="57">
        <v>45895</v>
      </c>
      <c r="D402" s="58">
        <v>0.1004876849557641</v>
      </c>
      <c r="E402" s="59">
        <v>3</v>
      </c>
    </row>
    <row r="403" spans="1:5" x14ac:dyDescent="0.3">
      <c r="A403" s="64" t="s">
        <v>38</v>
      </c>
      <c r="B403" s="57">
        <v>44040</v>
      </c>
      <c r="C403" s="57">
        <v>45867</v>
      </c>
      <c r="D403" s="58">
        <v>0.10009823015473031</v>
      </c>
      <c r="E403" s="59">
        <v>3</v>
      </c>
    </row>
    <row r="404" spans="1:5" x14ac:dyDescent="0.3">
      <c r="A404" s="64" t="s">
        <v>39</v>
      </c>
      <c r="B404" s="57">
        <v>44005</v>
      </c>
      <c r="C404" s="57">
        <v>45832</v>
      </c>
      <c r="D404" s="58">
        <v>0.10120290826444642</v>
      </c>
      <c r="E404" s="59">
        <v>3</v>
      </c>
    </row>
    <row r="405" spans="1:5" x14ac:dyDescent="0.3">
      <c r="A405" s="64" t="s">
        <v>40</v>
      </c>
      <c r="B405" s="57">
        <v>43977</v>
      </c>
      <c r="C405" s="57">
        <v>45804</v>
      </c>
      <c r="D405" s="58">
        <v>0.1054900983390468</v>
      </c>
      <c r="E405" s="59">
        <v>3</v>
      </c>
    </row>
    <row r="407" spans="1:5" x14ac:dyDescent="0.3">
      <c r="A407" s="92" t="s">
        <v>835</v>
      </c>
      <c r="B407" s="93"/>
      <c r="C407" s="93"/>
      <c r="D407" s="93"/>
      <c r="E407" s="93"/>
    </row>
    <row r="408" spans="1:5" ht="14.4" customHeight="1"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6520</v>
      </c>
      <c r="D413" s="62">
        <v>7470</v>
      </c>
      <c r="E413" s="63" t="s">
        <v>14</v>
      </c>
    </row>
    <row r="414" spans="1:5" x14ac:dyDescent="0.3">
      <c r="A414" s="19"/>
      <c r="B414" s="20" t="s">
        <v>15</v>
      </c>
      <c r="C414" s="56">
        <v>-0.34750903809462902</v>
      </c>
      <c r="D414" s="56">
        <v>-9.2812868394669207E-2</v>
      </c>
      <c r="E414" s="22"/>
    </row>
    <row r="415" spans="1:5" x14ac:dyDescent="0.3">
      <c r="A415" s="8" t="s">
        <v>16</v>
      </c>
      <c r="B415" s="16" t="s">
        <v>11</v>
      </c>
      <c r="C415" s="61">
        <v>8330</v>
      </c>
      <c r="D415" s="61">
        <v>7980</v>
      </c>
      <c r="E415" s="63" t="s">
        <v>14</v>
      </c>
    </row>
    <row r="416" spans="1:5" x14ac:dyDescent="0.3">
      <c r="A416" s="19"/>
      <c r="B416" s="20" t="s">
        <v>15</v>
      </c>
      <c r="C416" s="56">
        <v>-0.16719004507108701</v>
      </c>
      <c r="D416" s="56">
        <v>-7.2494295869660705E-2</v>
      </c>
      <c r="E416" s="22"/>
    </row>
    <row r="417" spans="1:5" x14ac:dyDescent="0.3">
      <c r="A417" s="8" t="s">
        <v>19</v>
      </c>
      <c r="B417" s="16" t="s">
        <v>11</v>
      </c>
      <c r="C417" s="61">
        <v>10030</v>
      </c>
      <c r="D417" s="61">
        <v>10290</v>
      </c>
      <c r="E417" s="63" t="s">
        <v>14</v>
      </c>
    </row>
    <row r="418" spans="1:5" x14ac:dyDescent="0.3">
      <c r="A418" s="19"/>
      <c r="B418" s="20" t="s">
        <v>15</v>
      </c>
      <c r="C418" s="56">
        <v>2.88865011593065E-3</v>
      </c>
      <c r="D418" s="56">
        <v>9.7358098348976404E-3</v>
      </c>
      <c r="E418" s="22"/>
    </row>
    <row r="419" spans="1:5" x14ac:dyDescent="0.3">
      <c r="A419" s="8" t="s">
        <v>22</v>
      </c>
      <c r="B419" s="16" t="s">
        <v>11</v>
      </c>
      <c r="C419" s="61">
        <v>12350</v>
      </c>
      <c r="D419" s="61">
        <v>12350</v>
      </c>
      <c r="E419" s="63" t="s">
        <v>14</v>
      </c>
    </row>
    <row r="420" spans="1:5" x14ac:dyDescent="0.3">
      <c r="A420" s="19"/>
      <c r="B420" s="20" t="s">
        <v>15</v>
      </c>
      <c r="C420" s="56">
        <v>0.23536916257270299</v>
      </c>
      <c r="D420" s="56">
        <v>7.2939933110958394E-2</v>
      </c>
      <c r="E420" s="22"/>
    </row>
    <row r="421" spans="1:5" ht="34.799999999999997" customHeight="1" x14ac:dyDescent="0.3">
      <c r="A421" s="87" t="s">
        <v>25</v>
      </c>
      <c r="B421" s="87"/>
      <c r="C421" s="87"/>
      <c r="D421" s="87"/>
      <c r="E421" s="87"/>
    </row>
    <row r="422" spans="1:5" x14ac:dyDescent="0.3">
      <c r="A422" s="5" t="s">
        <v>26</v>
      </c>
    </row>
    <row r="423" spans="1:5" x14ac:dyDescent="0.3">
      <c r="A423" s="65" t="s">
        <v>964</v>
      </c>
    </row>
    <row r="424" spans="1:5" x14ac:dyDescent="0.3">
      <c r="A424" s="65" t="s">
        <v>1073</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44096</v>
      </c>
      <c r="C430" s="57">
        <v>45926</v>
      </c>
      <c r="D430" s="58">
        <v>6.1898874261466022E-2</v>
      </c>
      <c r="E430" s="59">
        <v>3</v>
      </c>
    </row>
    <row r="431" spans="1:5" x14ac:dyDescent="0.3">
      <c r="A431" s="31" t="s">
        <v>37</v>
      </c>
      <c r="B431" s="57">
        <v>44068</v>
      </c>
      <c r="C431" s="57">
        <v>45898</v>
      </c>
      <c r="D431" s="58">
        <v>6.3005823366396929E-2</v>
      </c>
      <c r="E431" s="59">
        <v>3</v>
      </c>
    </row>
    <row r="432" spans="1:5" x14ac:dyDescent="0.3">
      <c r="A432" s="64" t="s">
        <v>38</v>
      </c>
      <c r="B432" s="57">
        <v>44033</v>
      </c>
      <c r="C432" s="57">
        <v>45863</v>
      </c>
      <c r="D432" s="58">
        <v>6.3110245175579241E-2</v>
      </c>
      <c r="E432" s="59">
        <v>3</v>
      </c>
    </row>
    <row r="433" spans="1:5" x14ac:dyDescent="0.3">
      <c r="A433" s="64" t="s">
        <v>39</v>
      </c>
      <c r="B433" s="57">
        <v>44008</v>
      </c>
      <c r="C433" s="57">
        <v>45835</v>
      </c>
      <c r="D433" s="58">
        <v>6.2799999999999995E-2</v>
      </c>
      <c r="E433" s="59">
        <v>3</v>
      </c>
    </row>
    <row r="434" spans="1:5" x14ac:dyDescent="0.3">
      <c r="A434" s="64" t="s">
        <v>40</v>
      </c>
      <c r="B434" s="57">
        <v>43977</v>
      </c>
      <c r="C434" s="57">
        <v>45804</v>
      </c>
      <c r="D434" s="58">
        <v>6.7000000000000004E-2</v>
      </c>
      <c r="E434" s="59">
        <v>3</v>
      </c>
    </row>
    <row r="436" spans="1:5" x14ac:dyDescent="0.3">
      <c r="A436" s="92" t="s">
        <v>180</v>
      </c>
      <c r="B436" s="93"/>
      <c r="C436" s="93"/>
      <c r="D436" s="93"/>
      <c r="E436" s="93"/>
    </row>
    <row r="437" spans="1:5" ht="14.4" customHeight="1"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5960</v>
      </c>
      <c r="D442" s="62">
        <v>6090</v>
      </c>
      <c r="E442" s="63" t="s">
        <v>14</v>
      </c>
    </row>
    <row r="443" spans="1:5" x14ac:dyDescent="0.3">
      <c r="A443" s="19"/>
      <c r="B443" s="20" t="s">
        <v>15</v>
      </c>
      <c r="C443" s="56">
        <v>-0.40378587462070498</v>
      </c>
      <c r="D443" s="56">
        <v>-0.152261242299704</v>
      </c>
      <c r="E443" s="22"/>
    </row>
    <row r="444" spans="1:5" x14ac:dyDescent="0.3">
      <c r="A444" s="8" t="s">
        <v>16</v>
      </c>
      <c r="B444" s="16" t="s">
        <v>11</v>
      </c>
      <c r="C444" s="61">
        <v>8010</v>
      </c>
      <c r="D444" s="61">
        <v>7890</v>
      </c>
      <c r="E444" s="63" t="s">
        <v>14</v>
      </c>
    </row>
    <row r="445" spans="1:5" x14ac:dyDescent="0.3">
      <c r="A445" s="19"/>
      <c r="B445" s="20" t="s">
        <v>15</v>
      </c>
      <c r="C445" s="56">
        <v>-0.19944705882352901</v>
      </c>
      <c r="D445" s="56">
        <v>-7.5876050560543806E-2</v>
      </c>
      <c r="E445" s="22"/>
    </row>
    <row r="446" spans="1:5" x14ac:dyDescent="0.3">
      <c r="A446" s="8" t="s">
        <v>19</v>
      </c>
      <c r="B446" s="16" t="s">
        <v>11</v>
      </c>
      <c r="C446" s="61">
        <v>10090</v>
      </c>
      <c r="D446" s="61">
        <v>10770</v>
      </c>
      <c r="E446" s="63" t="s">
        <v>14</v>
      </c>
    </row>
    <row r="447" spans="1:5" x14ac:dyDescent="0.3">
      <c r="A447" s="19"/>
      <c r="B447" s="20" t="s">
        <v>15</v>
      </c>
      <c r="C447" s="56">
        <v>8.5241503326738393E-3</v>
      </c>
      <c r="D447" s="56">
        <v>2.51926520677563E-2</v>
      </c>
      <c r="E447" s="22"/>
    </row>
    <row r="448" spans="1:5" x14ac:dyDescent="0.3">
      <c r="A448" s="8" t="s">
        <v>22</v>
      </c>
      <c r="B448" s="16" t="s">
        <v>11</v>
      </c>
      <c r="C448" s="61">
        <v>13340</v>
      </c>
      <c r="D448" s="61">
        <v>13650</v>
      </c>
      <c r="E448" s="63" t="s">
        <v>14</v>
      </c>
    </row>
    <row r="449" spans="1:5" x14ac:dyDescent="0.3">
      <c r="A449" s="19"/>
      <c r="B449" s="20" t="s">
        <v>15</v>
      </c>
      <c r="C449" s="56">
        <v>0.33445993723849399</v>
      </c>
      <c r="D449" s="56">
        <v>0.109232705561901</v>
      </c>
      <c r="E449" s="22"/>
    </row>
    <row r="450" spans="1:5" ht="34.200000000000003" customHeight="1" x14ac:dyDescent="0.3">
      <c r="A450" s="87" t="s">
        <v>25</v>
      </c>
      <c r="B450" s="87"/>
      <c r="C450" s="87"/>
      <c r="D450" s="87"/>
      <c r="E450" s="87"/>
    </row>
    <row r="451" spans="1:5" x14ac:dyDescent="0.3">
      <c r="A451" s="5" t="s">
        <v>26</v>
      </c>
    </row>
    <row r="452" spans="1:5" x14ac:dyDescent="0.3">
      <c r="A452" s="65" t="s">
        <v>964</v>
      </c>
    </row>
    <row r="453" spans="1:5" x14ac:dyDescent="0.3">
      <c r="A453" s="65" t="s">
        <v>992</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44103</v>
      </c>
      <c r="C459" s="57">
        <v>45930</v>
      </c>
      <c r="D459" s="58">
        <v>9.588499437660078E-2</v>
      </c>
      <c r="E459" s="59">
        <v>3</v>
      </c>
    </row>
    <row r="460" spans="1:5" x14ac:dyDescent="0.3">
      <c r="A460" s="31" t="s">
        <v>37</v>
      </c>
      <c r="B460" s="57">
        <v>44068</v>
      </c>
      <c r="C460" s="57">
        <v>45895</v>
      </c>
      <c r="D460" s="58">
        <v>9.6958651646999267E-2</v>
      </c>
      <c r="E460" s="59">
        <v>3</v>
      </c>
    </row>
    <row r="461" spans="1:5" x14ac:dyDescent="0.3">
      <c r="A461" s="64" t="s">
        <v>38</v>
      </c>
      <c r="B461" s="57">
        <v>44040</v>
      </c>
      <c r="C461" s="57">
        <v>45867</v>
      </c>
      <c r="D461" s="58">
        <v>9.6500000000000002E-2</v>
      </c>
      <c r="E461" s="59">
        <v>3</v>
      </c>
    </row>
    <row r="462" spans="1:5" x14ac:dyDescent="0.3">
      <c r="A462" s="64" t="s">
        <v>39</v>
      </c>
      <c r="B462" s="57">
        <v>44005</v>
      </c>
      <c r="C462" s="57">
        <v>45832</v>
      </c>
      <c r="D462" s="58">
        <v>9.7430612102595196E-2</v>
      </c>
      <c r="E462" s="59">
        <v>3</v>
      </c>
    </row>
    <row r="463" spans="1:5" x14ac:dyDescent="0.3">
      <c r="A463" s="64" t="s">
        <v>40</v>
      </c>
      <c r="B463" s="57">
        <v>43977</v>
      </c>
      <c r="C463" s="57">
        <v>45804</v>
      </c>
      <c r="D463" s="58">
        <v>0.10129608560799815</v>
      </c>
      <c r="E463" s="59">
        <v>3</v>
      </c>
    </row>
    <row r="465" spans="1:5" x14ac:dyDescent="0.3">
      <c r="A465" s="92" t="s">
        <v>189</v>
      </c>
      <c r="B465" s="93"/>
      <c r="C465" s="93"/>
      <c r="D465" s="93"/>
      <c r="E465" s="93"/>
    </row>
    <row r="466" spans="1:5" ht="14.4" customHeight="1" x14ac:dyDescent="0.3">
      <c r="A466" s="1" t="s">
        <v>978</v>
      </c>
      <c r="B466" s="2"/>
      <c r="C466" s="94" t="s">
        <v>3</v>
      </c>
      <c r="D466" s="94" t="s">
        <v>979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7520</v>
      </c>
      <c r="D471" s="62">
        <v>7900</v>
      </c>
      <c r="E471" s="63" t="s">
        <v>14</v>
      </c>
    </row>
    <row r="472" spans="1:5" x14ac:dyDescent="0.3">
      <c r="A472" s="19"/>
      <c r="B472" s="20" t="s">
        <v>15</v>
      </c>
      <c r="C472" s="56">
        <v>-0.248302676510468</v>
      </c>
      <c r="D472" s="56">
        <v>-0.11110476436273301</v>
      </c>
      <c r="E472" s="22"/>
    </row>
    <row r="473" spans="1:5" x14ac:dyDescent="0.3">
      <c r="A473" s="8" t="s">
        <v>16</v>
      </c>
      <c r="B473" s="16" t="s">
        <v>11</v>
      </c>
      <c r="C473" s="61">
        <v>8110</v>
      </c>
      <c r="D473" s="61">
        <v>7680</v>
      </c>
      <c r="E473" s="63" t="s">
        <v>14</v>
      </c>
    </row>
    <row r="474" spans="1:5" x14ac:dyDescent="0.3">
      <c r="A474" s="19"/>
      <c r="B474" s="20" t="s">
        <v>15</v>
      </c>
      <c r="C474" s="56">
        <v>-0.189108465687257</v>
      </c>
      <c r="D474" s="56">
        <v>-0.123406816368255</v>
      </c>
      <c r="E474" s="22"/>
    </row>
    <row r="475" spans="1:5" x14ac:dyDescent="0.3">
      <c r="A475" s="8" t="s">
        <v>19</v>
      </c>
      <c r="B475" s="16" t="s">
        <v>11</v>
      </c>
      <c r="C475" s="61">
        <v>9340</v>
      </c>
      <c r="D475" s="61">
        <v>9750</v>
      </c>
      <c r="E475" s="63" t="s">
        <v>14</v>
      </c>
    </row>
    <row r="476" spans="1:5" x14ac:dyDescent="0.3">
      <c r="A476" s="19"/>
      <c r="B476" s="20" t="s">
        <v>15</v>
      </c>
      <c r="C476" s="56">
        <v>-6.56271086700667E-2</v>
      </c>
      <c r="D476" s="56">
        <v>-1.27826171617426E-2</v>
      </c>
      <c r="E476" s="22"/>
    </row>
    <row r="477" spans="1:5" x14ac:dyDescent="0.3">
      <c r="A477" s="8" t="s">
        <v>22</v>
      </c>
      <c r="B477" s="16" t="s">
        <v>11</v>
      </c>
      <c r="C477" s="61">
        <v>11350</v>
      </c>
      <c r="D477" s="61">
        <v>11640</v>
      </c>
      <c r="E477" s="63" t="s">
        <v>14</v>
      </c>
    </row>
    <row r="478" spans="1:5" x14ac:dyDescent="0.3">
      <c r="A478" s="19"/>
      <c r="B478" s="20" t="s">
        <v>15</v>
      </c>
      <c r="C478" s="56">
        <v>0.135345584499066</v>
      </c>
      <c r="D478" s="56">
        <v>7.8925779700995194E-2</v>
      </c>
      <c r="E478" s="22"/>
    </row>
    <row r="479" spans="1:5" ht="34.200000000000003" customHeight="1" x14ac:dyDescent="0.3">
      <c r="A479" s="87" t="s">
        <v>25</v>
      </c>
      <c r="B479" s="87"/>
      <c r="C479" s="87"/>
      <c r="D479" s="87"/>
      <c r="E479" s="87"/>
    </row>
    <row r="480" spans="1:5" x14ac:dyDescent="0.3">
      <c r="A480" s="5" t="s">
        <v>26</v>
      </c>
    </row>
    <row r="481" spans="1:5" x14ac:dyDescent="0.3">
      <c r="A481" s="65" t="s">
        <v>980</v>
      </c>
    </row>
    <row r="482" spans="1:5" x14ac:dyDescent="0.3">
      <c r="A482" s="65" t="s">
        <v>1058</v>
      </c>
    </row>
    <row r="483" spans="1:5" x14ac:dyDescent="0.3">
      <c r="A483" s="65" t="s">
        <v>986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44096</v>
      </c>
      <c r="C488" s="57">
        <v>45930</v>
      </c>
      <c r="D488" s="58">
        <v>4.3814031325710018E-2</v>
      </c>
      <c r="E488" s="59">
        <v>2</v>
      </c>
    </row>
    <row r="489" spans="1:5" x14ac:dyDescent="0.3">
      <c r="A489" s="31" t="s">
        <v>37</v>
      </c>
      <c r="B489" s="57">
        <v>44054</v>
      </c>
      <c r="C489" s="57">
        <v>45888</v>
      </c>
      <c r="D489" s="58">
        <v>4.3562152795307417E-2</v>
      </c>
      <c r="E489" s="59">
        <v>2</v>
      </c>
    </row>
    <row r="490" spans="1:5" x14ac:dyDescent="0.3">
      <c r="A490" s="64" t="s">
        <v>38</v>
      </c>
      <c r="B490" s="57">
        <v>44027</v>
      </c>
      <c r="C490" s="57">
        <v>45860</v>
      </c>
      <c r="D490" s="58">
        <v>4.3151257514392208E-2</v>
      </c>
      <c r="E490" s="59">
        <v>2</v>
      </c>
    </row>
    <row r="491" spans="1:5" x14ac:dyDescent="0.3">
      <c r="A491" s="64" t="s">
        <v>39</v>
      </c>
      <c r="B491" s="57">
        <v>43998</v>
      </c>
      <c r="C491" s="57">
        <v>45832</v>
      </c>
      <c r="D491" s="58">
        <v>4.3200000000000002E-2</v>
      </c>
      <c r="E491" s="59">
        <v>2</v>
      </c>
    </row>
    <row r="492" spans="1:5" x14ac:dyDescent="0.3">
      <c r="A492" s="64" t="s">
        <v>40</v>
      </c>
      <c r="B492" s="57">
        <v>43970</v>
      </c>
      <c r="C492" s="57">
        <v>45804</v>
      </c>
      <c r="D492" s="58">
        <v>4.5999999999999999E-2</v>
      </c>
      <c r="E492" s="59">
        <v>2</v>
      </c>
    </row>
    <row r="494" spans="1:5" x14ac:dyDescent="0.3">
      <c r="A494" s="92" t="s">
        <v>200</v>
      </c>
      <c r="B494" s="93"/>
      <c r="C494" s="93"/>
      <c r="D494" s="93"/>
      <c r="E494" s="93"/>
    </row>
    <row r="495" spans="1:5" ht="14.4" customHeight="1" x14ac:dyDescent="0.3">
      <c r="A495" s="1" t="s">
        <v>968</v>
      </c>
      <c r="B495" s="2"/>
      <c r="C495" s="94" t="s">
        <v>3</v>
      </c>
      <c r="D495" s="94" t="s">
        <v>969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7420</v>
      </c>
      <c r="D500" s="62">
        <v>6910</v>
      </c>
      <c r="E500" s="63" t="s">
        <v>14</v>
      </c>
    </row>
    <row r="501" spans="1:5" x14ac:dyDescent="0.3">
      <c r="A501" s="19"/>
      <c r="B501" s="20" t="s">
        <v>15</v>
      </c>
      <c r="C501" s="56">
        <v>-0.25847414669276703</v>
      </c>
      <c r="D501" s="56">
        <v>-7.1167976477050504E-2</v>
      </c>
      <c r="E501" s="22"/>
    </row>
    <row r="502" spans="1:5" x14ac:dyDescent="0.3">
      <c r="A502" s="8" t="s">
        <v>16</v>
      </c>
      <c r="B502" s="16" t="s">
        <v>11</v>
      </c>
      <c r="C502" s="61">
        <v>7820</v>
      </c>
      <c r="D502" s="61">
        <v>8310</v>
      </c>
      <c r="E502" s="63" t="s">
        <v>14</v>
      </c>
    </row>
    <row r="503" spans="1:5" x14ac:dyDescent="0.3">
      <c r="A503" s="19"/>
      <c r="B503" s="20" t="s">
        <v>15</v>
      </c>
      <c r="C503" s="56">
        <v>-0.217669947449352</v>
      </c>
      <c r="D503" s="56">
        <v>-3.6412372650645897E-2</v>
      </c>
      <c r="E503" s="22"/>
    </row>
    <row r="504" spans="1:5" x14ac:dyDescent="0.3">
      <c r="A504" s="8" t="s">
        <v>19</v>
      </c>
      <c r="B504" s="16" t="s">
        <v>11</v>
      </c>
      <c r="C504" s="61">
        <v>9430</v>
      </c>
      <c r="D504" s="61">
        <v>9870</v>
      </c>
      <c r="E504" s="63" t="s">
        <v>14</v>
      </c>
    </row>
    <row r="505" spans="1:5" x14ac:dyDescent="0.3">
      <c r="A505" s="19"/>
      <c r="B505" s="20" t="s">
        <v>15</v>
      </c>
      <c r="C505" s="56">
        <v>-5.7489034688603599E-2</v>
      </c>
      <c r="D505" s="56">
        <v>-2.6438397128359901E-3</v>
      </c>
      <c r="E505" s="22"/>
    </row>
    <row r="506" spans="1:5" x14ac:dyDescent="0.3">
      <c r="A506" s="8" t="s">
        <v>22</v>
      </c>
      <c r="B506" s="16" t="s">
        <v>11</v>
      </c>
      <c r="C506" s="61">
        <v>11100</v>
      </c>
      <c r="D506" s="61">
        <v>11610</v>
      </c>
      <c r="E506" s="63" t="s">
        <v>14</v>
      </c>
    </row>
    <row r="507" spans="1:5" x14ac:dyDescent="0.3">
      <c r="A507" s="19"/>
      <c r="B507" s="20" t="s">
        <v>15</v>
      </c>
      <c r="C507" s="56">
        <v>0.109868596438391</v>
      </c>
      <c r="D507" s="56">
        <v>3.0270884231934098E-2</v>
      </c>
      <c r="E507" s="22"/>
    </row>
    <row r="508" spans="1:5" ht="34.799999999999997" customHeight="1" x14ac:dyDescent="0.3">
      <c r="A508" s="87" t="s">
        <v>25</v>
      </c>
      <c r="B508" s="87"/>
      <c r="C508" s="87"/>
      <c r="D508" s="87"/>
      <c r="E508" s="87"/>
    </row>
    <row r="509" spans="1:5" x14ac:dyDescent="0.3">
      <c r="A509" s="5" t="s">
        <v>26</v>
      </c>
    </row>
    <row r="510" spans="1:5" x14ac:dyDescent="0.3">
      <c r="A510" s="65" t="s">
        <v>983</v>
      </c>
    </row>
    <row r="511" spans="1:5" x14ac:dyDescent="0.3">
      <c r="A511" s="65" t="s">
        <v>984</v>
      </c>
    </row>
    <row r="512" spans="1:5" x14ac:dyDescent="0.3">
      <c r="A512" s="65" t="s">
        <v>972</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44089</v>
      </c>
      <c r="C517" s="57">
        <v>45923</v>
      </c>
      <c r="D517" s="58">
        <v>4.2827485759532026E-2</v>
      </c>
      <c r="E517" s="59">
        <v>2</v>
      </c>
    </row>
    <row r="518" spans="1:5" x14ac:dyDescent="0.3">
      <c r="A518" s="31" t="s">
        <v>37</v>
      </c>
      <c r="B518" s="57">
        <v>44061</v>
      </c>
      <c r="C518" s="57">
        <v>45895</v>
      </c>
      <c r="D518" s="58">
        <v>4.2882071232186306E-2</v>
      </c>
      <c r="E518" s="59">
        <v>2</v>
      </c>
    </row>
    <row r="519" spans="1:5" x14ac:dyDescent="0.3">
      <c r="A519" s="64" t="s">
        <v>38</v>
      </c>
      <c r="B519" s="57">
        <v>44033</v>
      </c>
      <c r="C519" s="57">
        <v>45867</v>
      </c>
      <c r="D519" s="58">
        <v>4.3046767481874089E-2</v>
      </c>
      <c r="E519" s="59">
        <v>2</v>
      </c>
    </row>
    <row r="520" spans="1:5" x14ac:dyDescent="0.3">
      <c r="A520" s="64" t="s">
        <v>39</v>
      </c>
      <c r="B520" s="57">
        <v>43991</v>
      </c>
      <c r="C520" s="57">
        <v>45825</v>
      </c>
      <c r="D520" s="58">
        <v>4.3548965759749668E-2</v>
      </c>
      <c r="E520" s="59">
        <v>2</v>
      </c>
    </row>
    <row r="521" spans="1:5" x14ac:dyDescent="0.3">
      <c r="A521" s="64" t="s">
        <v>40</v>
      </c>
      <c r="B521" s="57">
        <v>43963</v>
      </c>
      <c r="C521" s="57">
        <v>45797</v>
      </c>
      <c r="D521" s="58">
        <v>4.9264022817894049E-2</v>
      </c>
      <c r="E521" s="59">
        <v>2</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7340</v>
      </c>
      <c r="D529" s="62">
        <v>8140</v>
      </c>
      <c r="E529" s="63" t="s">
        <v>14</v>
      </c>
    </row>
    <row r="530" spans="1:5" x14ac:dyDescent="0.3">
      <c r="A530" s="19"/>
      <c r="B530" s="20" t="s">
        <v>15</v>
      </c>
      <c r="C530" s="56">
        <v>-0.26604847646056701</v>
      </c>
      <c r="D530" s="56">
        <v>-9.7929633997820995E-2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799999999999997" customHeight="1" x14ac:dyDescent="0.3">
      <c r="A537" s="87" t="s">
        <v>25</v>
      </c>
      <c r="B537" s="87"/>
      <c r="C537" s="87"/>
      <c r="D537" s="87"/>
      <c r="E537" s="87"/>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44103</v>
      </c>
      <c r="C546" s="57">
        <v>45930</v>
      </c>
      <c r="D546" s="58">
        <v>3.9814896516253355E-2</v>
      </c>
      <c r="E546" s="59">
        <v>2</v>
      </c>
    </row>
    <row r="547" spans="1:5" x14ac:dyDescent="0.3">
      <c r="A547" s="31" t="s">
        <v>37</v>
      </c>
      <c r="B547" s="57">
        <v>44068</v>
      </c>
      <c r="C547" s="57">
        <v>45895</v>
      </c>
      <c r="D547" s="58">
        <v>4.0887568811025093E-2</v>
      </c>
      <c r="E547" s="59">
        <v>2</v>
      </c>
    </row>
    <row r="548" spans="1:5" x14ac:dyDescent="0.3">
      <c r="A548" s="64" t="s">
        <v>38</v>
      </c>
      <c r="B548" s="57">
        <v>44040</v>
      </c>
      <c r="C548" s="57">
        <v>45867</v>
      </c>
      <c r="D548" s="58">
        <v>4.1332464714979707E-2</v>
      </c>
      <c r="E548" s="59">
        <v>2</v>
      </c>
    </row>
    <row r="549" spans="1:5" x14ac:dyDescent="0.3">
      <c r="A549" s="64" t="s">
        <v>39</v>
      </c>
      <c r="B549" s="57">
        <v>44005</v>
      </c>
      <c r="C549" s="57">
        <v>45832</v>
      </c>
      <c r="D549" s="58">
        <v>4.1519970720139875E-2</v>
      </c>
      <c r="E549" s="59">
        <v>2</v>
      </c>
    </row>
    <row r="550" spans="1:5" x14ac:dyDescent="0.3">
      <c r="A550" s="64" t="s">
        <v>40</v>
      </c>
      <c r="B550" s="57">
        <v>43977</v>
      </c>
      <c r="C550" s="57">
        <v>45804</v>
      </c>
      <c r="D550" s="58">
        <v>4.6827466742821455E-2</v>
      </c>
      <c r="E550" s="59">
        <v>2</v>
      </c>
    </row>
    <row r="552" spans="1:5" x14ac:dyDescent="0.3">
      <c r="A552" s="92" t="s">
        <v>839</v>
      </c>
      <c r="B552" s="93"/>
      <c r="C552" s="93"/>
      <c r="D552" s="93"/>
      <c r="E552" s="93"/>
    </row>
    <row r="553" spans="1:5" ht="14.4" customHeight="1"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61">
        <v>5950</v>
      </c>
      <c r="D558" s="62">
        <v>5540</v>
      </c>
      <c r="E558" s="63" t="s">
        <v>14</v>
      </c>
    </row>
    <row r="559" spans="1:5" x14ac:dyDescent="0.3">
      <c r="A559" s="19"/>
      <c r="B559" s="20" t="s">
        <v>15</v>
      </c>
      <c r="C559" s="56">
        <v>-0.40525330349494199</v>
      </c>
      <c r="D559" s="56">
        <v>-0.178739585280068</v>
      </c>
      <c r="E559" s="22"/>
    </row>
    <row r="560" spans="1:5" x14ac:dyDescent="0.3">
      <c r="A560" s="8" t="s">
        <v>16</v>
      </c>
      <c r="B560" s="16" t="s">
        <v>11</v>
      </c>
      <c r="C560" s="61">
        <v>8080</v>
      </c>
      <c r="D560" s="61">
        <v>9020</v>
      </c>
      <c r="E560" s="63" t="s">
        <v>14</v>
      </c>
    </row>
    <row r="561" spans="1:5" x14ac:dyDescent="0.3">
      <c r="A561" s="19"/>
      <c r="B561" s="20" t="s">
        <v>15</v>
      </c>
      <c r="C561" s="56">
        <v>-0.191929689109751</v>
      </c>
      <c r="D561" s="56">
        <v>-3.3644783412352101E-2</v>
      </c>
      <c r="E561" s="22"/>
    </row>
    <row r="562" spans="1:5" x14ac:dyDescent="0.3">
      <c r="A562" s="8" t="s">
        <v>19</v>
      </c>
      <c r="B562" s="16" t="s">
        <v>11</v>
      </c>
      <c r="C562" s="61">
        <v>9980</v>
      </c>
      <c r="D562" s="61">
        <v>11370</v>
      </c>
      <c r="E562" s="63" t="s">
        <v>14</v>
      </c>
    </row>
    <row r="563" spans="1:5" x14ac:dyDescent="0.3">
      <c r="A563" s="19"/>
      <c r="B563" s="20" t="s">
        <v>15</v>
      </c>
      <c r="C563" s="56">
        <v>-2.0673743669653599E-3</v>
      </c>
      <c r="D563" s="56">
        <v>4.3849582927762303E-2</v>
      </c>
      <c r="E563" s="22"/>
    </row>
    <row r="564" spans="1:5" x14ac:dyDescent="0.3">
      <c r="A564" s="8" t="s">
        <v>22</v>
      </c>
      <c r="B564" s="16" t="s">
        <v>11</v>
      </c>
      <c r="C564" s="61">
        <v>12550</v>
      </c>
      <c r="D564" s="61">
        <v>14320</v>
      </c>
      <c r="E564" s="63" t="s">
        <v>14</v>
      </c>
    </row>
    <row r="565" spans="1:5" x14ac:dyDescent="0.3">
      <c r="A565" s="19"/>
      <c r="B565" s="20" t="s">
        <v>15</v>
      </c>
      <c r="C565" s="56">
        <v>0.25541641989931901</v>
      </c>
      <c r="D565" s="56">
        <v>0.127230634448424</v>
      </c>
      <c r="E565" s="22"/>
    </row>
    <row r="566" spans="1:5" ht="35.4" customHeight="1" x14ac:dyDescent="0.3">
      <c r="A566" s="87" t="s">
        <v>25</v>
      </c>
      <c r="B566" s="87"/>
      <c r="C566" s="87"/>
      <c r="D566" s="87"/>
      <c r="E566" s="87"/>
    </row>
    <row r="567" spans="1:5" x14ac:dyDescent="0.3">
      <c r="A567" s="5" t="s">
        <v>26</v>
      </c>
    </row>
    <row r="568" spans="1:5" x14ac:dyDescent="0.3">
      <c r="A568" s="65" t="s">
        <v>961</v>
      </c>
    </row>
    <row r="569" spans="1:5" x14ac:dyDescent="0.3">
      <c r="A569" s="65" t="s">
        <v>1082</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44097</v>
      </c>
      <c r="C575" s="57">
        <v>45924</v>
      </c>
      <c r="D575" s="58">
        <v>3.6293203543140765E-2</v>
      </c>
      <c r="E575" s="59">
        <v>2</v>
      </c>
    </row>
    <row r="576" spans="1:5" x14ac:dyDescent="0.3">
      <c r="A576" s="31" t="s">
        <v>37</v>
      </c>
      <c r="B576" s="57">
        <v>44069</v>
      </c>
      <c r="C576" s="57">
        <v>45896</v>
      </c>
      <c r="D576" s="58">
        <v>3.6400000000000002E-2</v>
      </c>
      <c r="E576" s="59">
        <v>2</v>
      </c>
    </row>
    <row r="577" spans="1:5" x14ac:dyDescent="0.3">
      <c r="A577" s="64" t="s">
        <v>38</v>
      </c>
      <c r="B577" s="57">
        <v>44041</v>
      </c>
      <c r="C577" s="57">
        <v>45868</v>
      </c>
      <c r="D577" s="58">
        <v>3.6276848087044754E-2</v>
      </c>
      <c r="E577" s="59">
        <v>2</v>
      </c>
    </row>
    <row r="578" spans="1:5" x14ac:dyDescent="0.3">
      <c r="A578" s="64" t="s">
        <v>39</v>
      </c>
      <c r="B578" s="57">
        <v>44006</v>
      </c>
      <c r="C578" s="57">
        <v>45833</v>
      </c>
      <c r="D578" s="58">
        <v>3.6299999999999999E-2</v>
      </c>
      <c r="E578" s="59">
        <v>2</v>
      </c>
    </row>
    <row r="579" spans="1:5" x14ac:dyDescent="0.3">
      <c r="A579" s="64" t="s">
        <v>40</v>
      </c>
      <c r="B579" s="57">
        <v>43980</v>
      </c>
      <c r="C579" s="57">
        <v>45807</v>
      </c>
      <c r="D579" s="58">
        <v>3.6299999999999999E-2</v>
      </c>
      <c r="E579" s="59">
        <v>2</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6220</v>
      </c>
      <c r="D587" s="62">
        <v>6330</v>
      </c>
      <c r="E587" s="63" t="s">
        <v>14</v>
      </c>
    </row>
    <row r="588" spans="1:5" x14ac:dyDescent="0.3">
      <c r="A588" s="19"/>
      <c r="B588" s="20" t="s">
        <v>15</v>
      </c>
      <c r="C588" s="56">
        <v>-0.37848552829790499</v>
      </c>
      <c r="D588" s="56">
        <v>-0.141415618065554</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-1.1192933928858601E-3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65" t="s">
        <v>961</v>
      </c>
    </row>
    <row r="598" spans="1:5" x14ac:dyDescent="0.3">
      <c r="A598" s="65" t="s">
        <v>1046</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44103</v>
      </c>
      <c r="C604" s="57">
        <v>45930</v>
      </c>
      <c r="D604" s="58">
        <v>7.4450430042705379E-2</v>
      </c>
      <c r="E604" s="59">
        <v>3</v>
      </c>
    </row>
    <row r="605" spans="1:5" x14ac:dyDescent="0.3">
      <c r="A605" s="31" t="s">
        <v>37</v>
      </c>
      <c r="B605" s="57">
        <v>44068</v>
      </c>
      <c r="C605" s="57">
        <v>45895</v>
      </c>
      <c r="D605" s="58">
        <v>7.5194851792390133E-2</v>
      </c>
      <c r="E605" s="59">
        <v>3</v>
      </c>
    </row>
    <row r="606" spans="1:5" x14ac:dyDescent="0.3">
      <c r="A606" s="64" t="s">
        <v>38</v>
      </c>
      <c r="B606" s="57">
        <v>44040</v>
      </c>
      <c r="C606" s="57">
        <v>45867</v>
      </c>
      <c r="D606" s="58">
        <v>7.501908893073761E-2</v>
      </c>
      <c r="E606" s="59">
        <v>3</v>
      </c>
    </row>
    <row r="607" spans="1:5" x14ac:dyDescent="0.3">
      <c r="A607" s="64" t="s">
        <v>39</v>
      </c>
      <c r="B607" s="57">
        <v>44005</v>
      </c>
      <c r="C607" s="57">
        <v>45832</v>
      </c>
      <c r="D607" s="58">
        <v>7.5371675562934837E-2</v>
      </c>
      <c r="E607" s="59">
        <v>3</v>
      </c>
    </row>
    <row r="608" spans="1:5" x14ac:dyDescent="0.3">
      <c r="A608" s="64" t="s">
        <v>40</v>
      </c>
      <c r="B608" s="57">
        <v>43977</v>
      </c>
      <c r="C608" s="57">
        <v>45804</v>
      </c>
      <c r="D608" s="58">
        <v>7.9512483120015034E-2</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6720</v>
      </c>
      <c r="D616" s="62">
        <v>7260</v>
      </c>
      <c r="E616" s="63" t="s">
        <v>14</v>
      </c>
    </row>
    <row r="617" spans="1:5" x14ac:dyDescent="0.3">
      <c r="A617" s="19"/>
      <c r="B617" s="20" t="s">
        <v>15</v>
      </c>
      <c r="C617" s="56">
        <v>-0.328444444601663</v>
      </c>
      <c r="D617" s="56">
        <v>-0.101411019199159</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9860</v>
      </c>
      <c r="E620" s="63" t="s">
        <v>14</v>
      </c>
    </row>
    <row r="621" spans="1:5" x14ac:dyDescent="0.3">
      <c r="A621" s="19"/>
      <c r="B621" s="20" t="s">
        <v>15</v>
      </c>
      <c r="C621" s="56">
        <v>-5.19020703079544E-2</v>
      </c>
      <c r="D621" s="56">
        <v>-4.5664949422784496E-3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5.4" customHeight="1" x14ac:dyDescent="0.3">
      <c r="A624" s="87" t="s">
        <v>25</v>
      </c>
      <c r="B624" s="87"/>
      <c r="C624" s="87"/>
      <c r="D624" s="87"/>
      <c r="E624" s="87"/>
    </row>
    <row r="625" spans="1:5" x14ac:dyDescent="0.3">
      <c r="A625" s="5" t="s">
        <v>26</v>
      </c>
    </row>
    <row r="626" spans="1:5" x14ac:dyDescent="0.3">
      <c r="A626" s="65" t="s">
        <v>961</v>
      </c>
    </row>
    <row r="627" spans="1:5" x14ac:dyDescent="0.3">
      <c r="A627" s="65" t="s">
        <v>1063</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44103</v>
      </c>
      <c r="C633" s="57">
        <v>45930</v>
      </c>
      <c r="D633" s="58">
        <v>5.33E-2</v>
      </c>
      <c r="E633" s="59">
        <v>3</v>
      </c>
    </row>
    <row r="634" spans="1:5" x14ac:dyDescent="0.3">
      <c r="A634" s="31" t="s">
        <v>37</v>
      </c>
      <c r="B634" s="57">
        <v>44068</v>
      </c>
      <c r="C634" s="57">
        <v>45895</v>
      </c>
      <c r="D634" s="58">
        <v>5.4248729934818156E-2</v>
      </c>
      <c r="E634" s="59">
        <v>3</v>
      </c>
    </row>
    <row r="635" spans="1:5" x14ac:dyDescent="0.3">
      <c r="A635" s="64" t="s">
        <v>38</v>
      </c>
      <c r="B635" s="57">
        <v>44040</v>
      </c>
      <c r="C635" s="57">
        <v>45867</v>
      </c>
      <c r="D635" s="58">
        <v>5.4415766739000268E-2</v>
      </c>
      <c r="E635" s="59">
        <v>3</v>
      </c>
    </row>
    <row r="636" spans="1:5" x14ac:dyDescent="0.3">
      <c r="A636" s="64" t="s">
        <v>39</v>
      </c>
      <c r="B636" s="57">
        <v>44005</v>
      </c>
      <c r="C636" s="57">
        <v>45832</v>
      </c>
      <c r="D636" s="58">
        <v>5.4845755129397628E-2</v>
      </c>
      <c r="E636" s="59">
        <v>3</v>
      </c>
    </row>
    <row r="637" spans="1:5" x14ac:dyDescent="0.3">
      <c r="A637" s="64" t="s">
        <v>40</v>
      </c>
      <c r="B637" s="57">
        <v>43977</v>
      </c>
      <c r="C637" s="57">
        <v>45804</v>
      </c>
      <c r="D637" s="58">
        <v>5.9079442774130325E-2</v>
      </c>
      <c r="E637" s="59">
        <v>3</v>
      </c>
    </row>
  </sheetData>
  <mergeCells count="154">
    <mergeCell ref="A631:E631"/>
    <mergeCell ref="C60:C62"/>
    <mergeCell ref="D60:D62"/>
    <mergeCell ref="E60:E62"/>
    <mergeCell ref="A80:E80"/>
    <mergeCell ref="C89:C91"/>
    <mergeCell ref="D89:D91"/>
    <mergeCell ref="E89:E91"/>
    <mergeCell ref="A109:E109"/>
    <mergeCell ref="C118:C120"/>
    <mergeCell ref="A610:E610"/>
    <mergeCell ref="A602:E602"/>
    <mergeCell ref="C611:C613"/>
    <mergeCell ref="D611:D613"/>
    <mergeCell ref="E611:E613"/>
    <mergeCell ref="A581:E581"/>
    <mergeCell ref="A573:E573"/>
    <mergeCell ref="A485:E485"/>
    <mergeCell ref="A514:E514"/>
    <mergeCell ref="C582:C584"/>
    <mergeCell ref="D582:D584"/>
    <mergeCell ref="E582:E584"/>
    <mergeCell ref="A552:E552"/>
    <mergeCell ref="A544:E544"/>
    <mergeCell ref="C553:C555"/>
    <mergeCell ref="D553:D555"/>
    <mergeCell ref="E553:E555"/>
    <mergeCell ref="A543:E543"/>
    <mergeCell ref="A572:E572"/>
    <mergeCell ref="A523:E523"/>
    <mergeCell ref="A515:E515"/>
    <mergeCell ref="C524:C526"/>
    <mergeCell ref="D524:D526"/>
    <mergeCell ref="E524:E526"/>
    <mergeCell ref="A494:E494"/>
    <mergeCell ref="A486:E486"/>
    <mergeCell ref="C495:C497"/>
    <mergeCell ref="D495:D497"/>
    <mergeCell ref="E495:E497"/>
    <mergeCell ref="A369:E369"/>
    <mergeCell ref="A398:E398"/>
    <mergeCell ref="A465:E465"/>
    <mergeCell ref="A457:E457"/>
    <mergeCell ref="C466:C468"/>
    <mergeCell ref="D466:D468"/>
    <mergeCell ref="E466:E468"/>
    <mergeCell ref="A436:E436"/>
    <mergeCell ref="A428:E428"/>
    <mergeCell ref="C437:C439"/>
    <mergeCell ref="D437:D439"/>
    <mergeCell ref="E437:E439"/>
    <mergeCell ref="A427:E427"/>
    <mergeCell ref="A456:E456"/>
    <mergeCell ref="A407:E407"/>
    <mergeCell ref="A399:E399"/>
    <mergeCell ref="C408:C410"/>
    <mergeCell ref="D408:D410"/>
    <mergeCell ref="E408:E410"/>
    <mergeCell ref="A378:E378"/>
    <mergeCell ref="A370:E370"/>
    <mergeCell ref="C379:C381"/>
    <mergeCell ref="D379:D381"/>
    <mergeCell ref="E379:E381"/>
    <mergeCell ref="A253:E253"/>
    <mergeCell ref="A282:E282"/>
    <mergeCell ref="A349:E349"/>
    <mergeCell ref="A341:E341"/>
    <mergeCell ref="C350:C352"/>
    <mergeCell ref="D350:D352"/>
    <mergeCell ref="E350:E352"/>
    <mergeCell ref="A320:E320"/>
    <mergeCell ref="A312:E312"/>
    <mergeCell ref="C321:C323"/>
    <mergeCell ref="D321:D323"/>
    <mergeCell ref="E321:E323"/>
    <mergeCell ref="A311:E311"/>
    <mergeCell ref="A340:E340"/>
    <mergeCell ref="A291:E291"/>
    <mergeCell ref="A283:E283"/>
    <mergeCell ref="C292:C294"/>
    <mergeCell ref="D292:D294"/>
    <mergeCell ref="E292:E294"/>
    <mergeCell ref="A262:E262"/>
    <mergeCell ref="A254:E254"/>
    <mergeCell ref="C263:C265"/>
    <mergeCell ref="D263:D265"/>
    <mergeCell ref="E263:E265"/>
    <mergeCell ref="A137:E137"/>
    <mergeCell ref="A166:E166"/>
    <mergeCell ref="A233:E233"/>
    <mergeCell ref="A225:E225"/>
    <mergeCell ref="C234:C236"/>
    <mergeCell ref="D234:D236"/>
    <mergeCell ref="E234:E236"/>
    <mergeCell ref="A204:E204"/>
    <mergeCell ref="A196:E196"/>
    <mergeCell ref="C205:C207"/>
    <mergeCell ref="D205:D207"/>
    <mergeCell ref="E205:E207"/>
    <mergeCell ref="A195:E195"/>
    <mergeCell ref="A224:E224"/>
    <mergeCell ref="A175:E175"/>
    <mergeCell ref="A167:E167"/>
    <mergeCell ref="C176:C178"/>
    <mergeCell ref="D176:D178"/>
    <mergeCell ref="E176:E178"/>
    <mergeCell ref="A146:E146"/>
    <mergeCell ref="A138:E138"/>
    <mergeCell ref="C147:C149"/>
    <mergeCell ref="D147:D149"/>
    <mergeCell ref="E147:E149"/>
    <mergeCell ref="E118:E120"/>
    <mergeCell ref="A88:E88"/>
    <mergeCell ref="A51:E51"/>
    <mergeCell ref="A59:E59"/>
    <mergeCell ref="A22:E22"/>
    <mergeCell ref="A30:E30"/>
    <mergeCell ref="C31:C33"/>
    <mergeCell ref="D31:D33"/>
    <mergeCell ref="E31:E33"/>
    <mergeCell ref="A108:E108"/>
    <mergeCell ref="A1:E1"/>
    <mergeCell ref="C2:C4"/>
    <mergeCell ref="D2:D4"/>
    <mergeCell ref="E2:E4"/>
    <mergeCell ref="A21:E21"/>
    <mergeCell ref="A15:E15"/>
    <mergeCell ref="A44:E44"/>
    <mergeCell ref="A50:E50"/>
    <mergeCell ref="A79:E79"/>
    <mergeCell ref="A601:E601"/>
    <mergeCell ref="A630:E630"/>
    <mergeCell ref="A73:E73"/>
    <mergeCell ref="A102:E102"/>
    <mergeCell ref="A131:E131"/>
    <mergeCell ref="A160:E160"/>
    <mergeCell ref="A189:E189"/>
    <mergeCell ref="A218:E218"/>
    <mergeCell ref="A247:E247"/>
    <mergeCell ref="A276:E276"/>
    <mergeCell ref="A305:E305"/>
    <mergeCell ref="A334:E334"/>
    <mergeCell ref="A363:E363"/>
    <mergeCell ref="A392:E392"/>
    <mergeCell ref="A421:E421"/>
    <mergeCell ref="A450:E450"/>
    <mergeCell ref="A479:E479"/>
    <mergeCell ref="A508:E508"/>
    <mergeCell ref="A537:E537"/>
    <mergeCell ref="A566:E566"/>
    <mergeCell ref="A595:E595"/>
    <mergeCell ref="A624:E624"/>
    <mergeCell ref="A117:E117"/>
    <mergeCell ref="D118:D120"/>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AA65-D842-42CD-A3A3-FD7731246E13}">
  <dimension ref="A1:E637"/>
  <sheetViews>
    <sheetView workbookViewId="0">
      <selection activeCell="G6" sqref="G6"/>
    </sheetView>
  </sheetViews>
  <sheetFormatPr baseColWidth="10" defaultRowHeight="14.4" x14ac:dyDescent="0.3"/>
  <cols>
    <col min="1" max="1" width="20.88671875" customWidth="1"/>
    <col min="2" max="2" width="51.6640625" customWidth="1"/>
    <col min="5" max="5" width="14.88671875" customWidth="1"/>
  </cols>
  <sheetData>
    <row r="1" spans="1:5" x14ac:dyDescent="0.3">
      <c r="A1" s="92" t="s">
        <v>61</v>
      </c>
      <c r="B1" s="93"/>
      <c r="C1" s="93"/>
      <c r="D1" s="93"/>
      <c r="E1" s="93"/>
    </row>
    <row r="2" spans="1:5"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7180</v>
      </c>
      <c r="D7" s="54">
        <v>7280</v>
      </c>
      <c r="E7" s="55" t="s">
        <v>14</v>
      </c>
    </row>
    <row r="8" spans="1:5" x14ac:dyDescent="0.3">
      <c r="A8" s="19"/>
      <c r="B8" s="20" t="s">
        <v>15</v>
      </c>
      <c r="C8" s="56">
        <v>-0.281788634224721</v>
      </c>
      <c r="D8" s="56">
        <v>-0.100291195290861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s="67" customFormat="1" ht="35.4" customHeight="1" x14ac:dyDescent="0.3">
      <c r="A15" s="122" t="s">
        <v>25</v>
      </c>
      <c r="B15" s="122"/>
      <c r="C15" s="122"/>
      <c r="D15" s="122"/>
      <c r="E15" s="122"/>
    </row>
    <row r="16" spans="1:5" s="67" customFormat="1" x14ac:dyDescent="0.3">
      <c r="A16" s="122" t="s">
        <v>26</v>
      </c>
      <c r="B16" s="122"/>
      <c r="C16" s="122"/>
      <c r="D16" s="122"/>
      <c r="E16" s="122"/>
    </row>
    <row r="17" spans="1:5" s="67" customFormat="1" x14ac:dyDescent="0.3">
      <c r="A17" s="122" t="s">
        <v>961</v>
      </c>
      <c r="B17" s="122"/>
      <c r="C17" s="122"/>
      <c r="D17" s="122"/>
      <c r="E17" s="122"/>
    </row>
    <row r="18" spans="1:5" s="67" customFormat="1" x14ac:dyDescent="0.3">
      <c r="A18" s="122" t="s">
        <v>1045</v>
      </c>
      <c r="B18" s="122"/>
      <c r="C18" s="122"/>
      <c r="D18" s="122"/>
      <c r="E18" s="122"/>
    </row>
    <row r="19" spans="1:5" s="67" customFormat="1" x14ac:dyDescent="0.3">
      <c r="A19" s="122" t="s">
        <v>963</v>
      </c>
      <c r="B19" s="122"/>
      <c r="C19" s="122"/>
      <c r="D19" s="122"/>
      <c r="E19" s="122"/>
    </row>
    <row r="20" spans="1:5" s="67" customFormat="1" x14ac:dyDescent="0.3">
      <c r="A20" s="123" t="s">
        <v>30</v>
      </c>
      <c r="B20" s="123"/>
      <c r="C20" s="123"/>
      <c r="D20" s="123"/>
      <c r="E20" s="123"/>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44131</v>
      </c>
      <c r="C24" s="57">
        <v>45958</v>
      </c>
      <c r="D24" s="58">
        <v>4.8411779253646051E-2</v>
      </c>
      <c r="E24" s="59">
        <v>2</v>
      </c>
    </row>
    <row r="25" spans="1:5" x14ac:dyDescent="0.3">
      <c r="A25" s="31" t="s">
        <v>37</v>
      </c>
      <c r="B25" s="57">
        <v>44103</v>
      </c>
      <c r="C25" s="57">
        <v>45930</v>
      </c>
      <c r="D25" s="58">
        <v>4.9429592300372832E-2</v>
      </c>
      <c r="E25" s="59">
        <v>2</v>
      </c>
    </row>
    <row r="26" spans="1:5" x14ac:dyDescent="0.3">
      <c r="A26" s="60" t="s">
        <v>38</v>
      </c>
      <c r="B26" s="57">
        <v>44068</v>
      </c>
      <c r="C26" s="57">
        <v>45895</v>
      </c>
      <c r="D26" s="58">
        <v>4.9730730412405527E-2</v>
      </c>
      <c r="E26" s="59">
        <v>2</v>
      </c>
    </row>
    <row r="27" spans="1:5" x14ac:dyDescent="0.3">
      <c r="A27" s="60" t="s">
        <v>39</v>
      </c>
      <c r="B27" s="57">
        <v>44040</v>
      </c>
      <c r="C27" s="57">
        <v>45867</v>
      </c>
      <c r="D27" s="58">
        <v>4.9621230786301415E-2</v>
      </c>
      <c r="E27" s="59">
        <v>2</v>
      </c>
    </row>
    <row r="28" spans="1:5" x14ac:dyDescent="0.3">
      <c r="A28" s="60" t="s">
        <v>40</v>
      </c>
      <c r="B28" s="57">
        <v>44040</v>
      </c>
      <c r="C28" s="57">
        <v>45867</v>
      </c>
      <c r="D28" s="58">
        <v>4.9621230786301415E-2</v>
      </c>
      <c r="E28" s="59">
        <v>2</v>
      </c>
    </row>
    <row r="30" spans="1:5" x14ac:dyDescent="0.3">
      <c r="A30" s="92" t="s">
        <v>63</v>
      </c>
      <c r="B30" s="93"/>
      <c r="C30" s="93"/>
      <c r="D30" s="93"/>
      <c r="E30" s="93"/>
    </row>
    <row r="31" spans="1:5"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6160</v>
      </c>
      <c r="D36" s="54">
        <v>6390</v>
      </c>
      <c r="E36" s="55" t="s">
        <v>14</v>
      </c>
    </row>
    <row r="37" spans="1:5" x14ac:dyDescent="0.3">
      <c r="A37" s="19"/>
      <c r="B37" s="20" t="s">
        <v>15</v>
      </c>
      <c r="C37" s="56">
        <v>-0.38398638451046102</v>
      </c>
      <c r="D37" s="56">
        <v>-0.13858436737638999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9960</v>
      </c>
      <c r="E40" s="55" t="s">
        <v>14</v>
      </c>
    </row>
    <row r="41" spans="1:5" x14ac:dyDescent="0.3">
      <c r="A41" s="19"/>
      <c r="B41" s="20" t="s">
        <v>15</v>
      </c>
      <c r="C41" s="56">
        <v>-5.9166378814047203E-2</v>
      </c>
      <c r="D41" s="56">
        <v>-1.40868496784552E-3</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799999999999997" customHeight="1" x14ac:dyDescent="0.3">
      <c r="A44" s="103" t="s">
        <v>25</v>
      </c>
      <c r="B44" s="103"/>
      <c r="C44" s="103"/>
      <c r="D44" s="103"/>
      <c r="E44" s="103"/>
    </row>
    <row r="45" spans="1:5" ht="14.4" customHeight="1" x14ac:dyDescent="0.3">
      <c r="A45" s="68" t="s">
        <v>26</v>
      </c>
      <c r="B45" s="69"/>
      <c r="C45" s="69"/>
      <c r="D45" s="69"/>
      <c r="E45" s="69"/>
    </row>
    <row r="46" spans="1:5" ht="14.4" customHeight="1" x14ac:dyDescent="0.3">
      <c r="A46" s="68" t="s">
        <v>964</v>
      </c>
      <c r="B46" s="69"/>
      <c r="C46" s="69"/>
      <c r="D46" s="69"/>
      <c r="E46" s="69"/>
    </row>
    <row r="47" spans="1:5" ht="14.4" customHeight="1" x14ac:dyDescent="0.3">
      <c r="A47" s="68" t="s">
        <v>965</v>
      </c>
      <c r="B47" s="69"/>
      <c r="C47" s="69"/>
      <c r="D47" s="69"/>
      <c r="E47" s="69"/>
    </row>
    <row r="48" spans="1:5" ht="14.4" customHeight="1" x14ac:dyDescent="0.3">
      <c r="A48" s="68" t="s">
        <v>966</v>
      </c>
      <c r="B48" s="69"/>
      <c r="C48" s="69"/>
      <c r="D48" s="69"/>
      <c r="E48" s="69"/>
    </row>
    <row r="49" spans="1:5" ht="14.4" customHeight="1" x14ac:dyDescent="0.3">
      <c r="A49" s="68" t="s">
        <v>51</v>
      </c>
      <c r="B49" s="69"/>
      <c r="C49" s="69"/>
      <c r="D49" s="69"/>
      <c r="E49" s="69"/>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44131</v>
      </c>
      <c r="C53" s="57">
        <v>45958</v>
      </c>
      <c r="D53" s="58">
        <v>7.0517010048263995E-2</v>
      </c>
      <c r="E53" s="59">
        <v>3</v>
      </c>
    </row>
    <row r="54" spans="1:5" x14ac:dyDescent="0.3">
      <c r="A54" s="31" t="s">
        <v>37</v>
      </c>
      <c r="B54" s="57">
        <v>44103</v>
      </c>
      <c r="C54" s="57">
        <v>45930</v>
      </c>
      <c r="D54" s="58">
        <v>7.0836879772185654E-2</v>
      </c>
      <c r="E54" s="59">
        <v>3</v>
      </c>
    </row>
    <row r="55" spans="1:5" x14ac:dyDescent="0.3">
      <c r="A55" s="60" t="s">
        <v>38</v>
      </c>
      <c r="B55" s="57">
        <v>44068</v>
      </c>
      <c r="C55" s="57">
        <v>45895</v>
      </c>
      <c r="D55" s="58">
        <v>7.1060180341966164E-2</v>
      </c>
      <c r="E55" s="59">
        <v>3</v>
      </c>
    </row>
    <row r="56" spans="1:5" x14ac:dyDescent="0.3">
      <c r="A56" s="60" t="s">
        <v>39</v>
      </c>
      <c r="B56" s="57">
        <v>44040</v>
      </c>
      <c r="C56" s="57">
        <v>45867</v>
      </c>
      <c r="D56" s="58">
        <v>7.0559171712035323E-2</v>
      </c>
      <c r="E56" s="59">
        <v>3</v>
      </c>
    </row>
    <row r="57" spans="1:5" x14ac:dyDescent="0.3">
      <c r="A57" s="60" t="s">
        <v>40</v>
      </c>
      <c r="B57" s="57">
        <v>44005</v>
      </c>
      <c r="C57" s="57">
        <v>45832</v>
      </c>
      <c r="D57" s="58">
        <v>7.0675536178479978E-2</v>
      </c>
      <c r="E57" s="59">
        <v>3</v>
      </c>
    </row>
    <row r="59" spans="1:5" x14ac:dyDescent="0.3">
      <c r="A59" s="92" t="s">
        <v>1083</v>
      </c>
      <c r="B59" s="93"/>
      <c r="C59" s="93"/>
      <c r="D59" s="93"/>
      <c r="E59" s="93"/>
    </row>
    <row r="60" spans="1:5" x14ac:dyDescent="0.3">
      <c r="A60" s="1" t="s">
        <v>74</v>
      </c>
      <c r="B60" s="2"/>
      <c r="C60" s="94" t="s">
        <v>3</v>
      </c>
      <c r="D60" s="94" t="s">
        <v>75</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998</v>
      </c>
      <c r="C63" s="10"/>
      <c r="D63" s="11"/>
      <c r="E63" s="11"/>
    </row>
    <row r="64" spans="1:5" x14ac:dyDescent="0.3">
      <c r="A64" s="12"/>
      <c r="B64" s="13" t="s">
        <v>9</v>
      </c>
      <c r="C64" s="14"/>
      <c r="D64" s="15"/>
      <c r="E64" s="15"/>
    </row>
    <row r="65" spans="1:5" x14ac:dyDescent="0.3">
      <c r="A65" s="8" t="s">
        <v>10</v>
      </c>
      <c r="B65" s="16" t="s">
        <v>11</v>
      </c>
      <c r="C65" s="17" t="s">
        <v>936</v>
      </c>
      <c r="D65" s="18" t="s">
        <v>1084</v>
      </c>
      <c r="E65" s="17" t="s">
        <v>14</v>
      </c>
    </row>
    <row r="66" spans="1:5" x14ac:dyDescent="0.3">
      <c r="A66" s="19"/>
      <c r="B66" s="20" t="s">
        <v>15</v>
      </c>
      <c r="C66" s="21">
        <v>-0.45128075989029426</v>
      </c>
      <c r="D66" s="21">
        <v>-0.14022154091046335</v>
      </c>
      <c r="E66" s="22"/>
    </row>
    <row r="67" spans="1:5" x14ac:dyDescent="0.3">
      <c r="A67" s="8" t="s">
        <v>16</v>
      </c>
      <c r="B67" s="16" t="s">
        <v>11</v>
      </c>
      <c r="C67" s="17" t="s">
        <v>1085</v>
      </c>
      <c r="D67" s="17" t="s">
        <v>352</v>
      </c>
      <c r="E67" s="17" t="s">
        <v>14</v>
      </c>
    </row>
    <row r="68" spans="1:5" x14ac:dyDescent="0.3">
      <c r="A68" s="19"/>
      <c r="B68" s="20" t="s">
        <v>15</v>
      </c>
      <c r="C68" s="21">
        <v>-0.2033233830845772</v>
      </c>
      <c r="D68" s="21">
        <v>6.7171879110516919E-4</v>
      </c>
      <c r="E68" s="22"/>
    </row>
    <row r="69" spans="1:5" x14ac:dyDescent="0.3">
      <c r="A69" s="8" t="s">
        <v>19</v>
      </c>
      <c r="B69" s="16" t="s">
        <v>11</v>
      </c>
      <c r="C69" s="17" t="s">
        <v>370</v>
      </c>
      <c r="D69" s="17" t="s">
        <v>1086</v>
      </c>
      <c r="E69" s="17" t="s">
        <v>14</v>
      </c>
    </row>
    <row r="70" spans="1:5" x14ac:dyDescent="0.3">
      <c r="A70" s="19"/>
      <c r="B70" s="20" t="s">
        <v>15</v>
      </c>
      <c r="C70" s="21">
        <v>-1.2716305372290293E-2</v>
      </c>
      <c r="D70" s="21">
        <v>5.599269818507957E-2</v>
      </c>
      <c r="E70" s="22"/>
    </row>
    <row r="71" spans="1:5" x14ac:dyDescent="0.3">
      <c r="A71" s="8" t="s">
        <v>22</v>
      </c>
      <c r="B71" s="16" t="s">
        <v>11</v>
      </c>
      <c r="C71" s="17" t="s">
        <v>1087</v>
      </c>
      <c r="D71" s="17" t="s">
        <v>1088</v>
      </c>
      <c r="E71" s="17" t="s">
        <v>14</v>
      </c>
    </row>
    <row r="72" spans="1:5" x14ac:dyDescent="0.3">
      <c r="A72" s="19"/>
      <c r="B72" s="20" t="s">
        <v>15</v>
      </c>
      <c r="C72" s="21">
        <v>0.30535558889722414</v>
      </c>
      <c r="D72" s="21">
        <v>0.10384480486534353</v>
      </c>
      <c r="E72" s="22"/>
    </row>
    <row r="73" spans="1:5" ht="34.200000000000003" customHeight="1" x14ac:dyDescent="0.3">
      <c r="A73" s="103" t="s">
        <v>25</v>
      </c>
      <c r="B73" s="103"/>
      <c r="C73" s="103"/>
      <c r="D73" s="103"/>
      <c r="E73" s="103"/>
    </row>
    <row r="74" spans="1:5" x14ac:dyDescent="0.3">
      <c r="A74" s="5" t="s">
        <v>26</v>
      </c>
    </row>
    <row r="75" spans="1:5" x14ac:dyDescent="0.3">
      <c r="A75" s="5" t="s">
        <v>1089</v>
      </c>
    </row>
    <row r="76" spans="1:5" x14ac:dyDescent="0.3">
      <c r="A76" s="5" t="s">
        <v>782</v>
      </c>
    </row>
    <row r="77" spans="1:5" x14ac:dyDescent="0.3">
      <c r="A77" s="5" t="s">
        <v>891</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44132</v>
      </c>
      <c r="C82" s="57">
        <v>45959</v>
      </c>
      <c r="D82" s="58">
        <v>0.10819284267146456</v>
      </c>
      <c r="E82" s="59">
        <v>3</v>
      </c>
    </row>
    <row r="83" spans="1:5" x14ac:dyDescent="0.3">
      <c r="A83" s="31" t="s">
        <v>37</v>
      </c>
      <c r="B83" s="57">
        <v>44097</v>
      </c>
      <c r="C83" s="57">
        <v>45924</v>
      </c>
      <c r="D83" s="58">
        <v>0.10936926360855306</v>
      </c>
      <c r="E83" s="59">
        <v>3</v>
      </c>
    </row>
    <row r="84" spans="1:5" x14ac:dyDescent="0.3">
      <c r="A84" s="23" t="s">
        <v>38</v>
      </c>
      <c r="B84" s="57">
        <v>44069</v>
      </c>
      <c r="C84" s="57">
        <v>45896</v>
      </c>
      <c r="D84" s="58">
        <v>0.11061937993435454</v>
      </c>
      <c r="E84" s="59">
        <v>3</v>
      </c>
    </row>
    <row r="85" spans="1:5" x14ac:dyDescent="0.3">
      <c r="A85" s="23" t="s">
        <v>39</v>
      </c>
      <c r="B85" s="57">
        <v>44041</v>
      </c>
      <c r="C85" s="57">
        <v>45868</v>
      </c>
      <c r="D85" s="58">
        <v>0.11091557968852109</v>
      </c>
      <c r="E85" s="59">
        <v>3</v>
      </c>
    </row>
    <row r="86" spans="1:5" x14ac:dyDescent="0.3">
      <c r="A86" s="23" t="s">
        <v>40</v>
      </c>
      <c r="B86" s="57">
        <v>44006</v>
      </c>
      <c r="C86" s="57">
        <v>45833</v>
      </c>
      <c r="D86" s="58">
        <v>0.11118556612074529</v>
      </c>
      <c r="E86" s="59">
        <v>3</v>
      </c>
    </row>
    <row r="88" spans="1:5" x14ac:dyDescent="0.3">
      <c r="A88" s="92" t="s">
        <v>73</v>
      </c>
      <c r="B88" s="93"/>
      <c r="C88" s="93"/>
      <c r="D88" s="93"/>
      <c r="E88" s="93"/>
    </row>
    <row r="89" spans="1:5"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7170</v>
      </c>
      <c r="D94" s="62">
        <v>7300</v>
      </c>
      <c r="E94" s="63" t="s">
        <v>14</v>
      </c>
    </row>
    <row r="95" spans="1:5" x14ac:dyDescent="0.3">
      <c r="A95" s="19"/>
      <c r="B95" s="20" t="s">
        <v>15</v>
      </c>
      <c r="C95" s="56">
        <v>-0.28281227415132398</v>
      </c>
      <c r="D95" s="56">
        <v>-9.9581215265785394E-2</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9740</v>
      </c>
      <c r="E98" s="63" t="s">
        <v>14</v>
      </c>
    </row>
    <row r="99" spans="1:5" x14ac:dyDescent="0.3">
      <c r="A99" s="19"/>
      <c r="B99" s="20" t="s">
        <v>15</v>
      </c>
      <c r="C99" s="56">
        <v>-5.6124642115163999E-2</v>
      </c>
      <c r="D99" s="56">
        <v>-8.7225567010529304E-3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4.200000000000003" customHeight="1" x14ac:dyDescent="0.3">
      <c r="A102" s="87" t="s">
        <v>25</v>
      </c>
      <c r="B102" s="87"/>
      <c r="C102" s="87"/>
      <c r="D102" s="87"/>
      <c r="E102" s="87"/>
    </row>
    <row r="103" spans="1:5" x14ac:dyDescent="0.3">
      <c r="A103" s="5" t="s">
        <v>26</v>
      </c>
    </row>
    <row r="104" spans="1:5" x14ac:dyDescent="0.3">
      <c r="A104" s="5" t="s">
        <v>961</v>
      </c>
    </row>
    <row r="105" spans="1:5" x14ac:dyDescent="0.3">
      <c r="A105" s="5" t="s">
        <v>1075</v>
      </c>
    </row>
    <row r="106" spans="1:5" x14ac:dyDescent="0.3">
      <c r="A106" s="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44131</v>
      </c>
      <c r="C111" s="57">
        <v>45958</v>
      </c>
      <c r="D111" s="58">
        <v>5.1303280956374347E-2</v>
      </c>
      <c r="E111" s="59">
        <v>3</v>
      </c>
    </row>
    <row r="112" spans="1:5" x14ac:dyDescent="0.3">
      <c r="A112" s="31" t="s">
        <v>37</v>
      </c>
      <c r="B112" s="57">
        <v>44103</v>
      </c>
      <c r="C112" s="57">
        <v>45930</v>
      </c>
      <c r="D112" s="58">
        <v>5.209140332038556E-2</v>
      </c>
      <c r="E112" s="59">
        <v>3</v>
      </c>
    </row>
    <row r="113" spans="1:5" x14ac:dyDescent="0.3">
      <c r="A113" s="64" t="s">
        <v>38</v>
      </c>
      <c r="B113" s="57">
        <v>44068</v>
      </c>
      <c r="C113" s="57">
        <v>45895</v>
      </c>
      <c r="D113" s="58">
        <v>5.3216378081850001E-2</v>
      </c>
      <c r="E113" s="59">
        <v>3</v>
      </c>
    </row>
    <row r="114" spans="1:5" x14ac:dyDescent="0.3">
      <c r="A114" s="64" t="s">
        <v>39</v>
      </c>
      <c r="B114" s="57">
        <v>44040</v>
      </c>
      <c r="C114" s="57">
        <v>45867</v>
      </c>
      <c r="D114" s="58">
        <v>5.3513921878244962E-2</v>
      </c>
      <c r="E114" s="59">
        <v>3</v>
      </c>
    </row>
    <row r="115" spans="1:5" x14ac:dyDescent="0.3">
      <c r="A115" s="64" t="s">
        <v>40</v>
      </c>
      <c r="B115" s="57">
        <v>44005</v>
      </c>
      <c r="C115" s="57">
        <v>45832</v>
      </c>
      <c r="D115" s="58">
        <v>5.3886160093551079E-2</v>
      </c>
      <c r="E115" s="59">
        <v>3</v>
      </c>
    </row>
    <row r="117" spans="1:5" x14ac:dyDescent="0.3">
      <c r="A117" s="92" t="s">
        <v>93</v>
      </c>
      <c r="B117" s="93"/>
      <c r="C117" s="93"/>
      <c r="D117" s="93"/>
      <c r="E117" s="93"/>
    </row>
    <row r="118" spans="1:5"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61">
        <v>4840</v>
      </c>
      <c r="D123" s="62">
        <v>3990</v>
      </c>
      <c r="E123" s="63" t="s">
        <v>14</v>
      </c>
    </row>
    <row r="124" spans="1:5" x14ac:dyDescent="0.3">
      <c r="A124" s="19"/>
      <c r="B124" s="20" t="s">
        <v>15</v>
      </c>
      <c r="C124" s="56">
        <v>-0.51632394375858304</v>
      </c>
      <c r="D124" s="56">
        <v>-0.167655128775378</v>
      </c>
      <c r="E124" s="22"/>
    </row>
    <row r="125" spans="1:5" x14ac:dyDescent="0.3">
      <c r="A125" s="8" t="s">
        <v>16</v>
      </c>
      <c r="B125" s="16" t="s">
        <v>11</v>
      </c>
      <c r="C125" s="61">
        <v>6990</v>
      </c>
      <c r="D125" s="61">
        <v>9580</v>
      </c>
      <c r="E125" s="63" t="s">
        <v>14</v>
      </c>
    </row>
    <row r="126" spans="1:5" x14ac:dyDescent="0.3">
      <c r="A126" s="19"/>
      <c r="B126" s="20" t="s">
        <v>15</v>
      </c>
      <c r="C126" s="56">
        <v>-0.30071299716519201</v>
      </c>
      <c r="D126" s="56">
        <v>-8.4453188939267402E-3</v>
      </c>
      <c r="E126" s="22"/>
    </row>
    <row r="127" spans="1:5" x14ac:dyDescent="0.3">
      <c r="A127" s="8" t="s">
        <v>19</v>
      </c>
      <c r="B127" s="16" t="s">
        <v>11</v>
      </c>
      <c r="C127" s="61">
        <v>10160</v>
      </c>
      <c r="D127" s="61">
        <v>12660</v>
      </c>
      <c r="E127" s="63" t="s">
        <v>14</v>
      </c>
    </row>
    <row r="128" spans="1:5" x14ac:dyDescent="0.3">
      <c r="A128" s="19"/>
      <c r="B128" s="20" t="s">
        <v>15</v>
      </c>
      <c r="C128" s="56">
        <v>1.6242120875046302E-2</v>
      </c>
      <c r="D128" s="56">
        <v>4.8275103070001699E-2</v>
      </c>
      <c r="E128" s="22"/>
    </row>
    <row r="129" spans="1:5" x14ac:dyDescent="0.3">
      <c r="A129" s="8" t="s">
        <v>22</v>
      </c>
      <c r="B129" s="16" t="s">
        <v>11</v>
      </c>
      <c r="C129" s="61">
        <v>14680</v>
      </c>
      <c r="D129" s="61">
        <v>19000</v>
      </c>
      <c r="E129" s="63" t="s">
        <v>14</v>
      </c>
    </row>
    <row r="130" spans="1:5" x14ac:dyDescent="0.3">
      <c r="A130" s="19"/>
      <c r="B130" s="20" t="s">
        <v>15</v>
      </c>
      <c r="C130" s="56">
        <v>0.468309154577289</v>
      </c>
      <c r="D130" s="56">
        <v>0.13700083069659499</v>
      </c>
      <c r="E130" s="22"/>
    </row>
    <row r="131" spans="1:5" ht="32.4" customHeight="1" x14ac:dyDescent="0.3">
      <c r="A131" s="87" t="s">
        <v>25</v>
      </c>
      <c r="B131" s="87"/>
      <c r="C131" s="87"/>
      <c r="D131" s="87"/>
      <c r="E131" s="87"/>
    </row>
    <row r="132" spans="1:5" x14ac:dyDescent="0.3">
      <c r="A132" s="5" t="s">
        <v>26</v>
      </c>
    </row>
    <row r="133" spans="1:5" x14ac:dyDescent="0.3">
      <c r="A133" s="5" t="s">
        <v>983</v>
      </c>
    </row>
    <row r="134" spans="1:5" x14ac:dyDescent="0.3">
      <c r="A134" s="5" t="s">
        <v>1076</v>
      </c>
    </row>
    <row r="135" spans="1:5" x14ac:dyDescent="0.3">
      <c r="A135" s="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44124</v>
      </c>
      <c r="C140" s="57">
        <v>45958</v>
      </c>
      <c r="D140" s="58">
        <v>0.14546709435322766</v>
      </c>
      <c r="E140" s="59">
        <v>4</v>
      </c>
    </row>
    <row r="141" spans="1:5" x14ac:dyDescent="0.3">
      <c r="A141" s="31" t="s">
        <v>37</v>
      </c>
      <c r="B141" s="57">
        <v>44096</v>
      </c>
      <c r="C141" s="57">
        <v>45930</v>
      </c>
      <c r="D141" s="58">
        <v>0.14456064132591229</v>
      </c>
      <c r="E141" s="59">
        <v>4</v>
      </c>
    </row>
    <row r="142" spans="1:5" x14ac:dyDescent="0.3">
      <c r="A142" s="64" t="s">
        <v>38</v>
      </c>
      <c r="B142" s="57">
        <v>44054</v>
      </c>
      <c r="C142" s="57">
        <v>45888</v>
      </c>
      <c r="D142" s="58">
        <v>0.14387147282917215</v>
      </c>
      <c r="E142" s="59">
        <v>4</v>
      </c>
    </row>
    <row r="143" spans="1:5" x14ac:dyDescent="0.3">
      <c r="A143" s="64" t="s">
        <v>39</v>
      </c>
      <c r="B143" s="57">
        <v>44027</v>
      </c>
      <c r="C143" s="57">
        <v>45860</v>
      </c>
      <c r="D143" s="58">
        <v>0.14421175822128107</v>
      </c>
      <c r="E143" s="59">
        <v>4</v>
      </c>
    </row>
    <row r="144" spans="1:5" x14ac:dyDescent="0.3">
      <c r="A144" s="64" t="s">
        <v>40</v>
      </c>
      <c r="B144" s="57">
        <v>43998</v>
      </c>
      <c r="C144" s="57">
        <v>45832</v>
      </c>
      <c r="D144" s="58">
        <v>0.14532979406768601</v>
      </c>
      <c r="E144" s="59">
        <v>4</v>
      </c>
    </row>
    <row r="146" spans="1:5" x14ac:dyDescent="0.3">
      <c r="A146" s="92" t="s">
        <v>94</v>
      </c>
      <c r="B146" s="93"/>
      <c r="C146" s="93"/>
      <c r="D146" s="93"/>
      <c r="E146" s="93"/>
    </row>
    <row r="147" spans="1:5"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6090</v>
      </c>
      <c r="D152" s="62">
        <v>6240</v>
      </c>
      <c r="E152" s="63" t="s">
        <v>14</v>
      </c>
    </row>
    <row r="153" spans="1:5" x14ac:dyDescent="0.3">
      <c r="A153" s="19"/>
      <c r="B153" s="20" t="s">
        <v>15</v>
      </c>
      <c r="C153" s="56">
        <v>-0.39069348917296698</v>
      </c>
      <c r="D153" s="56">
        <v>-0.145316572183363</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9710</v>
      </c>
      <c r="E156" s="63" t="s">
        <v>14</v>
      </c>
    </row>
    <row r="157" spans="1:5" x14ac:dyDescent="0.3">
      <c r="A157" s="19"/>
      <c r="B157" s="20" t="s">
        <v>15</v>
      </c>
      <c r="C157" s="56">
        <v>-5.9780497198879602E-2</v>
      </c>
      <c r="D157" s="56">
        <v>-9.7397199807499595E-3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799999999999997" customHeight="1" x14ac:dyDescent="0.3">
      <c r="A160" s="87" t="s">
        <v>25</v>
      </c>
      <c r="B160" s="87"/>
      <c r="C160" s="87"/>
      <c r="D160" s="87"/>
      <c r="E160" s="87"/>
    </row>
    <row r="161" spans="1:5" x14ac:dyDescent="0.3">
      <c r="A161" s="5" t="s">
        <v>26</v>
      </c>
    </row>
    <row r="162" spans="1:5" x14ac:dyDescent="0.3">
      <c r="A162" s="5" t="s">
        <v>964</v>
      </c>
    </row>
    <row r="163" spans="1:5" x14ac:dyDescent="0.3">
      <c r="A163" s="5" t="s">
        <v>990</v>
      </c>
    </row>
    <row r="164" spans="1:5" x14ac:dyDescent="0.3">
      <c r="A164" s="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44131</v>
      </c>
      <c r="C169" s="57">
        <v>45958</v>
      </c>
      <c r="D169" s="58">
        <v>7.0690539801348692E-2</v>
      </c>
      <c r="E169" s="59">
        <v>3</v>
      </c>
    </row>
    <row r="170" spans="1:5" x14ac:dyDescent="0.3">
      <c r="A170" s="31" t="s">
        <v>37</v>
      </c>
      <c r="B170" s="57">
        <v>44103</v>
      </c>
      <c r="C170" s="57">
        <v>45930</v>
      </c>
      <c r="D170" s="58">
        <v>7.1599423262283357E-2</v>
      </c>
      <c r="E170" s="59">
        <v>3</v>
      </c>
    </row>
    <row r="171" spans="1:5" x14ac:dyDescent="0.3">
      <c r="A171" s="64" t="s">
        <v>38</v>
      </c>
      <c r="B171" s="57">
        <v>44068</v>
      </c>
      <c r="C171" s="57">
        <v>45895</v>
      </c>
      <c r="D171" s="58">
        <v>7.290684353788171E-2</v>
      </c>
      <c r="E171" s="59">
        <v>3</v>
      </c>
    </row>
    <row r="172" spans="1:5" x14ac:dyDescent="0.3">
      <c r="A172" s="64" t="s">
        <v>39</v>
      </c>
      <c r="B172" s="57">
        <v>44040</v>
      </c>
      <c r="C172" s="57">
        <v>45867</v>
      </c>
      <c r="D172" s="58">
        <v>7.3200000000000001E-2</v>
      </c>
      <c r="E172" s="59">
        <v>3</v>
      </c>
    </row>
    <row r="173" spans="1:5" x14ac:dyDescent="0.3">
      <c r="A173" s="64" t="s">
        <v>40</v>
      </c>
      <c r="B173" s="57">
        <v>44005</v>
      </c>
      <c r="C173" s="57">
        <v>45832</v>
      </c>
      <c r="D173" s="58">
        <v>7.3611397299840495E-2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6810</v>
      </c>
      <c r="D181" s="54">
        <v>6960</v>
      </c>
      <c r="E181" s="55" t="s">
        <v>14</v>
      </c>
    </row>
    <row r="182" spans="1:5" x14ac:dyDescent="0.3">
      <c r="A182" s="19"/>
      <c r="B182" s="20" t="s">
        <v>15</v>
      </c>
      <c r="C182" s="56">
        <v>-0.31949360700456497</v>
      </c>
      <c r="D182" s="56">
        <v>-0.11392313051130599</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9800</v>
      </c>
      <c r="D185" s="53">
        <v>9990</v>
      </c>
      <c r="E185" s="55" t="s">
        <v>14</v>
      </c>
    </row>
    <row r="186" spans="1:5" x14ac:dyDescent="0.3">
      <c r="A186" s="19"/>
      <c r="B186" s="20" t="s">
        <v>15</v>
      </c>
      <c r="C186" s="56">
        <v>-1.9589642965510402E-2</v>
      </c>
      <c r="D186" s="56">
        <v>-2.54233908399626E-4</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87" t="s">
        <v>25</v>
      </c>
      <c r="B189" s="87"/>
      <c r="C189" s="87"/>
      <c r="D189" s="87"/>
      <c r="E189" s="87"/>
    </row>
    <row r="190" spans="1:5" x14ac:dyDescent="0.3">
      <c r="A190" s="5" t="s">
        <v>26</v>
      </c>
    </row>
    <row r="191" spans="1:5" x14ac:dyDescent="0.3">
      <c r="A191" s="5" t="s">
        <v>974</v>
      </c>
    </row>
    <row r="192" spans="1:5" x14ac:dyDescent="0.3">
      <c r="A192" s="5" t="s">
        <v>1077</v>
      </c>
    </row>
    <row r="193" spans="1:5" x14ac:dyDescent="0.3">
      <c r="A193" s="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44131</v>
      </c>
      <c r="C198" s="57">
        <v>45958</v>
      </c>
      <c r="D198" s="58">
        <v>6.0533697353576436E-2</v>
      </c>
      <c r="E198" s="59">
        <v>3</v>
      </c>
    </row>
    <row r="199" spans="1:5" x14ac:dyDescent="0.3">
      <c r="A199" s="31" t="s">
        <v>37</v>
      </c>
      <c r="B199" s="57">
        <v>44103</v>
      </c>
      <c r="C199" s="57">
        <v>45930</v>
      </c>
      <c r="D199" s="58">
        <v>6.0544114895892495E-2</v>
      </c>
      <c r="E199" s="59">
        <v>3</v>
      </c>
    </row>
    <row r="200" spans="1:5" x14ac:dyDescent="0.3">
      <c r="A200" s="60" t="s">
        <v>38</v>
      </c>
      <c r="B200" s="57">
        <v>44068</v>
      </c>
      <c r="C200" s="57">
        <v>45895</v>
      </c>
      <c r="D200" s="58">
        <v>6.0315117103967454E-2</v>
      </c>
      <c r="E200" s="59">
        <v>3</v>
      </c>
    </row>
    <row r="201" spans="1:5" x14ac:dyDescent="0.3">
      <c r="A201" s="60" t="s">
        <v>39</v>
      </c>
      <c r="B201" s="57">
        <v>44040</v>
      </c>
      <c r="C201" s="57">
        <v>45867</v>
      </c>
      <c r="D201" s="58">
        <v>6.0070439531411432E-2</v>
      </c>
      <c r="E201" s="59">
        <v>3</v>
      </c>
    </row>
    <row r="202" spans="1:5" x14ac:dyDescent="0.3">
      <c r="A202" s="60" t="s">
        <v>40</v>
      </c>
      <c r="B202" s="57">
        <v>44005</v>
      </c>
      <c r="C202" s="57">
        <v>45832</v>
      </c>
      <c r="D202" s="58">
        <v>6.0100000000000001E-2</v>
      </c>
      <c r="E202" s="59">
        <v>3</v>
      </c>
    </row>
    <row r="204" spans="1:5" x14ac:dyDescent="0.3">
      <c r="A204" s="92" t="s">
        <v>655</v>
      </c>
      <c r="B204" s="93"/>
      <c r="C204" s="93"/>
      <c r="D204" s="93"/>
      <c r="E204" s="93"/>
    </row>
    <row r="205" spans="1:5"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-0.25453315822574102</v>
      </c>
      <c r="D211" s="56">
        <v>-8.4402246091001706E-2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9470</v>
      </c>
      <c r="E214" s="55" t="s">
        <v>14</v>
      </c>
    </row>
    <row r="215" spans="1:5" x14ac:dyDescent="0.3">
      <c r="A215" s="19"/>
      <c r="B215" s="20" t="s">
        <v>15</v>
      </c>
      <c r="C215" s="56">
        <v>-5.8096611692228899E-2</v>
      </c>
      <c r="D215" s="56">
        <v>-1.8050603685281399E-2</v>
      </c>
      <c r="E215" s="22"/>
    </row>
    <row r="216" spans="1:5" x14ac:dyDescent="0.3">
      <c r="A216" s="8" t="s">
        <v>22</v>
      </c>
      <c r="B216" s="16" t="s">
        <v>11</v>
      </c>
      <c r="C216" s="53">
        <v>10130</v>
      </c>
      <c r="D216" s="53">
        <v>10660</v>
      </c>
      <c r="E216" s="55" t="s">
        <v>14</v>
      </c>
    </row>
    <row r="217" spans="1:5" x14ac:dyDescent="0.3">
      <c r="A217" s="19"/>
      <c r="B217" s="20" t="s">
        <v>15</v>
      </c>
      <c r="C217" s="56">
        <v>1.26498698460646E-2</v>
      </c>
      <c r="D217" s="56">
        <v>2.1632636552548299E-2</v>
      </c>
      <c r="E217" s="22"/>
    </row>
    <row r="218" spans="1:5" ht="34.799999999999997" customHeight="1" x14ac:dyDescent="0.3">
      <c r="A218" s="87" t="s">
        <v>25</v>
      </c>
      <c r="B218" s="87"/>
      <c r="C218" s="87"/>
      <c r="D218" s="87"/>
      <c r="E218" s="87"/>
    </row>
    <row r="219" spans="1:5" x14ac:dyDescent="0.3">
      <c r="A219" s="5" t="s">
        <v>26</v>
      </c>
    </row>
    <row r="220" spans="1:5" x14ac:dyDescent="0.3">
      <c r="A220" s="5" t="s">
        <v>974</v>
      </c>
    </row>
    <row r="221" spans="1:5" x14ac:dyDescent="0.3">
      <c r="A221" s="5" t="s">
        <v>1078</v>
      </c>
    </row>
    <row r="222" spans="1:5" x14ac:dyDescent="0.3">
      <c r="A222" s="5" t="s">
        <v>1090</v>
      </c>
    </row>
    <row r="223" spans="1:5" x14ac:dyDescent="0.3">
      <c r="A223" s="5" t="s">
        <v>30</v>
      </c>
    </row>
    <row r="224" spans="1:5" x14ac:dyDescent="0.3">
      <c r="A224" s="88" t="s">
        <v>31</v>
      </c>
      <c r="B224" s="89"/>
      <c r="C224" s="89"/>
      <c r="D224" s="90"/>
      <c r="E224" s="66"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44132</v>
      </c>
      <c r="C227" s="57">
        <v>45959</v>
      </c>
      <c r="D227" s="58">
        <v>3.6082346341967296E-2</v>
      </c>
      <c r="E227" s="59">
        <v>2</v>
      </c>
    </row>
    <row r="228" spans="1:5" x14ac:dyDescent="0.3">
      <c r="A228" s="31" t="s">
        <v>37</v>
      </c>
      <c r="B228" s="57">
        <v>44097</v>
      </c>
      <c r="C228" s="57">
        <v>45924</v>
      </c>
      <c r="D228" s="58">
        <v>3.6293203543140765E-2</v>
      </c>
      <c r="E228" s="59">
        <v>2</v>
      </c>
    </row>
    <row r="229" spans="1:5" x14ac:dyDescent="0.3">
      <c r="A229" s="60" t="s">
        <v>38</v>
      </c>
      <c r="B229" s="57">
        <v>44069</v>
      </c>
      <c r="C229" s="57">
        <v>45896</v>
      </c>
      <c r="D229" s="58">
        <v>3.6400000000000002E-2</v>
      </c>
      <c r="E229" s="59">
        <v>2</v>
      </c>
    </row>
    <row r="230" spans="1:5" x14ac:dyDescent="0.3">
      <c r="A230" s="60" t="s">
        <v>39</v>
      </c>
      <c r="B230" s="57">
        <v>44041</v>
      </c>
      <c r="C230" s="57">
        <v>45868</v>
      </c>
      <c r="D230" s="58">
        <v>3.6276848087044754E-2</v>
      </c>
      <c r="E230" s="59">
        <v>2</v>
      </c>
    </row>
    <row r="231" spans="1:5" x14ac:dyDescent="0.3">
      <c r="A231" s="60" t="s">
        <v>40</v>
      </c>
      <c r="B231" s="57">
        <v>44006</v>
      </c>
      <c r="C231" s="57">
        <v>45833</v>
      </c>
      <c r="D231" s="58">
        <v>3.6299999999999999E-2</v>
      </c>
      <c r="E231" s="59">
        <v>2</v>
      </c>
    </row>
    <row r="233" spans="1:5" x14ac:dyDescent="0.3">
      <c r="A233" s="92" t="s">
        <v>894</v>
      </c>
      <c r="B233" s="93"/>
      <c r="C233" s="93"/>
      <c r="D233" s="93"/>
      <c r="E233" s="93"/>
    </row>
    <row r="234" spans="1:5"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7220</v>
      </c>
      <c r="D239" s="54">
        <v>7270</v>
      </c>
      <c r="E239" s="55" t="s">
        <v>14</v>
      </c>
    </row>
    <row r="240" spans="1:5" x14ac:dyDescent="0.3">
      <c r="A240" s="19"/>
      <c r="B240" s="20" t="s">
        <v>15</v>
      </c>
      <c r="C240" s="56">
        <v>-0.277559301632961</v>
      </c>
      <c r="D240" s="56">
        <v>-0.100995085644018</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9850</v>
      </c>
      <c r="D243" s="53">
        <v>10030</v>
      </c>
      <c r="E243" s="55" t="s">
        <v>14</v>
      </c>
    </row>
    <row r="244" spans="1:5" x14ac:dyDescent="0.3">
      <c r="A244" s="19"/>
      <c r="B244" s="20" t="s">
        <v>15</v>
      </c>
      <c r="C244" s="56">
        <v>-1.4680855604598199E-2</v>
      </c>
      <c r="D244" s="56">
        <v>9.9827900035198702E-4</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200000000000003" customHeight="1" x14ac:dyDescent="0.3">
      <c r="A247" s="87" t="s">
        <v>25</v>
      </c>
      <c r="B247" s="87"/>
      <c r="C247" s="87"/>
      <c r="D247" s="87"/>
      <c r="E247" s="87"/>
    </row>
    <row r="248" spans="1:5" x14ac:dyDescent="0.3">
      <c r="A248" s="5" t="s">
        <v>26</v>
      </c>
    </row>
    <row r="249" spans="1:5" x14ac:dyDescent="0.3">
      <c r="A249" s="5" t="s">
        <v>996</v>
      </c>
    </row>
    <row r="250" spans="1:5" x14ac:dyDescent="0.3">
      <c r="A250" s="5" t="s">
        <v>1065</v>
      </c>
    </row>
    <row r="251" spans="1:5" x14ac:dyDescent="0.3">
      <c r="A251" s="5" t="s">
        <v>966</v>
      </c>
    </row>
    <row r="252" spans="1:5" x14ac:dyDescent="0.3">
      <c r="A252" s="5" t="s">
        <v>51</v>
      </c>
    </row>
    <row r="253" spans="1:5" ht="14.4" customHeight="1" x14ac:dyDescent="0.3">
      <c r="A253" s="128" t="s">
        <v>31</v>
      </c>
      <c r="B253" s="129"/>
      <c r="C253" s="129"/>
      <c r="D253" s="129"/>
      <c r="E253" s="13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44134</v>
      </c>
      <c r="C256" s="57">
        <v>45961</v>
      </c>
      <c r="D256" s="58">
        <v>6.3899999999999998E-2</v>
      </c>
      <c r="E256" s="59">
        <v>3</v>
      </c>
    </row>
    <row r="257" spans="1:5" x14ac:dyDescent="0.3">
      <c r="A257" s="31" t="s">
        <v>37</v>
      </c>
      <c r="B257" s="57">
        <v>44099</v>
      </c>
      <c r="C257" s="57">
        <v>45926</v>
      </c>
      <c r="D257" s="58">
        <v>6.8247944951010941E-2</v>
      </c>
      <c r="E257" s="59">
        <v>3</v>
      </c>
    </row>
    <row r="258" spans="1:5" x14ac:dyDescent="0.3">
      <c r="A258" s="60" t="s">
        <v>38</v>
      </c>
      <c r="B258" s="57">
        <v>44071</v>
      </c>
      <c r="C258" s="57">
        <v>45898</v>
      </c>
      <c r="D258" s="58">
        <v>7.0746226346296529E-2</v>
      </c>
      <c r="E258" s="59">
        <v>3</v>
      </c>
    </row>
    <row r="259" spans="1:5" x14ac:dyDescent="0.3">
      <c r="A259" s="60" t="s">
        <v>39</v>
      </c>
      <c r="B259" s="57">
        <v>44036</v>
      </c>
      <c r="C259" s="57">
        <v>45863</v>
      </c>
      <c r="D259" s="58">
        <v>7.2564886574690873E-2</v>
      </c>
      <c r="E259" s="59">
        <v>3</v>
      </c>
    </row>
    <row r="260" spans="1:5" x14ac:dyDescent="0.3">
      <c r="A260" s="60" t="s">
        <v>40</v>
      </c>
      <c r="B260" s="57">
        <v>44008</v>
      </c>
      <c r="C260" s="57">
        <v>45835</v>
      </c>
      <c r="D260" s="58">
        <v>7.2867667914267811E-2</v>
      </c>
      <c r="E260" s="59">
        <v>3</v>
      </c>
    </row>
    <row r="262" spans="1:5" x14ac:dyDescent="0.3">
      <c r="A262" s="92" t="s">
        <v>116</v>
      </c>
      <c r="B262" s="93"/>
      <c r="C262" s="93"/>
      <c r="D262" s="93"/>
      <c r="E262" s="93"/>
    </row>
    <row r="263" spans="1:5"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4430</v>
      </c>
      <c r="D268" s="54">
        <v>4110</v>
      </c>
      <c r="E268" s="55" t="s">
        <v>14</v>
      </c>
    </row>
    <row r="269" spans="1:5" x14ac:dyDescent="0.3">
      <c r="A269" s="19"/>
      <c r="B269" s="20" t="s">
        <v>15</v>
      </c>
      <c r="C269" s="56">
        <v>-0.55741987169829099</v>
      </c>
      <c r="D269" s="56">
        <v>-0.16301529439887</v>
      </c>
      <c r="E269" s="22"/>
    </row>
    <row r="270" spans="1:5" x14ac:dyDescent="0.3">
      <c r="A270" s="8" t="s">
        <v>16</v>
      </c>
      <c r="B270" s="16" t="s">
        <v>11</v>
      </c>
      <c r="C270" s="53">
        <v>6750</v>
      </c>
      <c r="D270" s="53">
        <v>8460</v>
      </c>
      <c r="E270" s="55" t="s">
        <v>14</v>
      </c>
    </row>
    <row r="271" spans="1:5" x14ac:dyDescent="0.3">
      <c r="A271" s="19"/>
      <c r="B271" s="20" t="s">
        <v>15</v>
      </c>
      <c r="C271" s="56">
        <v>-0.32464066935604402</v>
      </c>
      <c r="D271" s="56">
        <v>-3.2856116134191302E-2</v>
      </c>
      <c r="E271" s="22"/>
    </row>
    <row r="272" spans="1:5" x14ac:dyDescent="0.3">
      <c r="A272" s="8" t="s">
        <v>19</v>
      </c>
      <c r="B272" s="16" t="s">
        <v>11</v>
      </c>
      <c r="C272" s="53">
        <v>10170</v>
      </c>
      <c r="D272" s="53">
        <v>14370</v>
      </c>
      <c r="E272" s="55" t="s">
        <v>14</v>
      </c>
    </row>
    <row r="273" spans="1:5" x14ac:dyDescent="0.3">
      <c r="A273" s="19"/>
      <c r="B273" s="20" t="s">
        <v>15</v>
      </c>
      <c r="C273" s="56">
        <v>1.7369686478168899E-2</v>
      </c>
      <c r="D273" s="56">
        <v>7.5239381008507494E-2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5.4" customHeight="1" x14ac:dyDescent="0.3">
      <c r="A276" s="87" t="s">
        <v>25</v>
      </c>
      <c r="B276" s="87"/>
      <c r="C276" s="87"/>
      <c r="D276" s="87"/>
      <c r="E276" s="87"/>
    </row>
    <row r="277" spans="1:5" x14ac:dyDescent="0.3">
      <c r="A277" s="5" t="s">
        <v>26</v>
      </c>
    </row>
    <row r="278" spans="1:5" x14ac:dyDescent="0.3">
      <c r="A278" s="5" t="s">
        <v>1091</v>
      </c>
    </row>
    <row r="279" spans="1:5" x14ac:dyDescent="0.3">
      <c r="A279" s="5" t="s">
        <v>1059</v>
      </c>
    </row>
    <row r="280" spans="1:5" x14ac:dyDescent="0.3">
      <c r="A280" s="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44134</v>
      </c>
      <c r="C285" s="57">
        <v>45961</v>
      </c>
      <c r="D285" s="58">
        <v>0.14507613835146138</v>
      </c>
      <c r="E285" s="59">
        <v>4</v>
      </c>
    </row>
    <row r="286" spans="1:5" x14ac:dyDescent="0.3">
      <c r="A286" s="31" t="s">
        <v>37</v>
      </c>
      <c r="B286" s="57">
        <v>44103</v>
      </c>
      <c r="C286" s="57">
        <v>45930</v>
      </c>
      <c r="D286" s="58">
        <v>0.14880114640994443</v>
      </c>
      <c r="E286" s="59">
        <v>4</v>
      </c>
    </row>
    <row r="287" spans="1:5" x14ac:dyDescent="0.3">
      <c r="A287" s="60" t="s">
        <v>38</v>
      </c>
      <c r="B287" s="57">
        <v>44071</v>
      </c>
      <c r="C287" s="57">
        <v>45898</v>
      </c>
      <c r="D287" s="58">
        <v>0.14962374144286428</v>
      </c>
      <c r="E287" s="59">
        <v>4</v>
      </c>
    </row>
    <row r="288" spans="1:5" x14ac:dyDescent="0.3">
      <c r="A288" s="60" t="s">
        <v>39</v>
      </c>
      <c r="B288" s="57">
        <v>44042</v>
      </c>
      <c r="C288" s="57">
        <v>45869</v>
      </c>
      <c r="D288" s="58">
        <v>0.14899117732220488</v>
      </c>
      <c r="E288" s="59">
        <v>4</v>
      </c>
    </row>
    <row r="289" spans="1:5" x14ac:dyDescent="0.3">
      <c r="A289" s="60" t="s">
        <v>40</v>
      </c>
      <c r="B289" s="57">
        <v>44011</v>
      </c>
      <c r="C289" s="57">
        <v>45838</v>
      </c>
      <c r="D289" s="58">
        <v>0.15029999999999999</v>
      </c>
      <c r="E289" s="59">
        <v>4</v>
      </c>
    </row>
    <row r="291" spans="1:5" x14ac:dyDescent="0.3">
      <c r="A291" s="92" t="s">
        <v>127</v>
      </c>
      <c r="B291" s="93"/>
      <c r="C291" s="93"/>
      <c r="D291" s="93"/>
      <c r="E291" s="93"/>
    </row>
    <row r="292" spans="1:5"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3710</v>
      </c>
      <c r="D297" s="54">
        <v>3150</v>
      </c>
      <c r="E297" s="55" t="s">
        <v>14</v>
      </c>
    </row>
    <row r="298" spans="1:5" x14ac:dyDescent="0.3">
      <c r="A298" s="19"/>
      <c r="B298" s="20" t="s">
        <v>15</v>
      </c>
      <c r="C298" s="56">
        <v>-0.62865902588853395</v>
      </c>
      <c r="D298" s="56">
        <v>-0.206263000468074</v>
      </c>
      <c r="E298" s="22"/>
    </row>
    <row r="299" spans="1:5" x14ac:dyDescent="0.3">
      <c r="A299" s="8" t="s">
        <v>16</v>
      </c>
      <c r="B299" s="16" t="s">
        <v>11</v>
      </c>
      <c r="C299" s="53">
        <v>7340</v>
      </c>
      <c r="D299" s="53">
        <v>8160</v>
      </c>
      <c r="E299" s="55" t="s">
        <v>14</v>
      </c>
    </row>
    <row r="300" spans="1:5" x14ac:dyDescent="0.3">
      <c r="A300" s="19"/>
      <c r="B300" s="20" t="s">
        <v>15</v>
      </c>
      <c r="C300" s="56">
        <v>-0.265872119838376</v>
      </c>
      <c r="D300" s="56">
        <v>-3.9736617628944197E-2</v>
      </c>
      <c r="E300" s="22"/>
    </row>
    <row r="301" spans="1:5" x14ac:dyDescent="0.3">
      <c r="A301" s="8" t="s">
        <v>19</v>
      </c>
      <c r="B301" s="16" t="s">
        <v>11</v>
      </c>
      <c r="C301" s="53">
        <v>10280</v>
      </c>
      <c r="D301" s="53">
        <v>11820</v>
      </c>
      <c r="E301" s="55" t="s">
        <v>14</v>
      </c>
    </row>
    <row r="302" spans="1:5" x14ac:dyDescent="0.3">
      <c r="A302" s="19"/>
      <c r="B302" s="20" t="s">
        <v>15</v>
      </c>
      <c r="C302" s="56">
        <v>2.8491447761880499E-2</v>
      </c>
      <c r="D302" s="56">
        <v>3.4052145143676202E-2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3" customHeight="1" x14ac:dyDescent="0.3">
      <c r="A305" s="87" t="s">
        <v>25</v>
      </c>
      <c r="B305" s="87"/>
      <c r="C305" s="87"/>
      <c r="D305" s="87"/>
      <c r="E305" s="87"/>
    </row>
    <row r="306" spans="1:5" x14ac:dyDescent="0.3">
      <c r="A306" s="5" t="s">
        <v>26</v>
      </c>
    </row>
    <row r="307" spans="1:5" x14ac:dyDescent="0.3">
      <c r="A307" s="5" t="s">
        <v>1067</v>
      </c>
    </row>
    <row r="308" spans="1:5" x14ac:dyDescent="0.3">
      <c r="A308" s="5" t="s">
        <v>1092</v>
      </c>
    </row>
    <row r="309" spans="1:5" x14ac:dyDescent="0.3">
      <c r="A309" s="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44134</v>
      </c>
      <c r="C314" s="57">
        <v>45961</v>
      </c>
      <c r="D314" s="58">
        <v>0.17166769794799344</v>
      </c>
      <c r="E314" s="59">
        <v>4</v>
      </c>
    </row>
    <row r="315" spans="1:5" x14ac:dyDescent="0.3">
      <c r="A315" s="31" t="s">
        <v>37</v>
      </c>
      <c r="B315" s="57">
        <v>44103</v>
      </c>
      <c r="C315" s="57">
        <v>45930</v>
      </c>
      <c r="D315" s="58">
        <v>0.1729876992423233</v>
      </c>
      <c r="E315" s="59">
        <v>4</v>
      </c>
    </row>
    <row r="316" spans="1:5" x14ac:dyDescent="0.3">
      <c r="A316" s="60" t="s">
        <v>38</v>
      </c>
      <c r="B316" s="57">
        <v>44071</v>
      </c>
      <c r="C316" s="57">
        <v>45898</v>
      </c>
      <c r="D316" s="58">
        <v>0.17448464099943858</v>
      </c>
      <c r="E316" s="59">
        <v>4</v>
      </c>
    </row>
    <row r="317" spans="1:5" x14ac:dyDescent="0.3">
      <c r="A317" s="60" t="s">
        <v>39</v>
      </c>
      <c r="B317" s="57">
        <v>44042</v>
      </c>
      <c r="C317" s="57">
        <v>45869</v>
      </c>
      <c r="D317" s="58">
        <v>0.17459923259148807</v>
      </c>
      <c r="E317" s="59">
        <v>4</v>
      </c>
    </row>
    <row r="318" spans="1:5" x14ac:dyDescent="0.3">
      <c r="A318" s="60" t="s">
        <v>40</v>
      </c>
      <c r="B318" s="57">
        <v>44011</v>
      </c>
      <c r="C318" s="57">
        <v>45838</v>
      </c>
      <c r="D318" s="58">
        <v>0.17530915748519643</v>
      </c>
      <c r="E318" s="59">
        <v>4</v>
      </c>
    </row>
    <row r="320" spans="1:5" x14ac:dyDescent="0.3">
      <c r="A320" s="92" t="s">
        <v>141</v>
      </c>
      <c r="B320" s="93"/>
      <c r="C320" s="93"/>
      <c r="D320" s="93"/>
      <c r="E320" s="93"/>
    </row>
    <row r="321" spans="1:5"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9130</v>
      </c>
      <c r="D326" s="62">
        <v>9400</v>
      </c>
      <c r="E326" s="63" t="s">
        <v>14</v>
      </c>
    </row>
    <row r="327" spans="1:5" x14ac:dyDescent="0.3">
      <c r="A327" s="19"/>
      <c r="B327" s="20" t="s">
        <v>15</v>
      </c>
      <c r="C327" s="56">
        <v>-8.7448289359612102E-2</v>
      </c>
      <c r="D327" s="56">
        <v>-3.06983029862339E-2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4.200000000000003" customHeight="1" x14ac:dyDescent="0.3">
      <c r="A334" s="87" t="s">
        <v>25</v>
      </c>
      <c r="B334" s="87"/>
      <c r="C334" s="87"/>
      <c r="D334" s="87"/>
      <c r="E334" s="87"/>
    </row>
    <row r="335" spans="1:5" x14ac:dyDescent="0.3">
      <c r="A335" s="5" t="s">
        <v>26</v>
      </c>
    </row>
    <row r="336" spans="1:5" x14ac:dyDescent="0.3">
      <c r="A336" s="5" t="s">
        <v>980</v>
      </c>
    </row>
    <row r="337" spans="1:5" x14ac:dyDescent="0.3">
      <c r="A337" s="5" t="s">
        <v>994</v>
      </c>
    </row>
    <row r="338" spans="1:5" x14ac:dyDescent="0.3">
      <c r="A338" s="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44134</v>
      </c>
      <c r="C343" s="57">
        <v>45961</v>
      </c>
      <c r="D343" s="58">
        <v>1.4917574202510371E-2</v>
      </c>
      <c r="E343" s="59">
        <v>2</v>
      </c>
    </row>
    <row r="344" spans="1:5" x14ac:dyDescent="0.3">
      <c r="A344" s="31" t="s">
        <v>37</v>
      </c>
      <c r="B344" s="57">
        <v>44099</v>
      </c>
      <c r="C344" s="57">
        <v>45926</v>
      </c>
      <c r="D344" s="58">
        <v>1.5020653773542905E-2</v>
      </c>
      <c r="E344" s="59">
        <v>2</v>
      </c>
    </row>
    <row r="345" spans="1:5" x14ac:dyDescent="0.3">
      <c r="A345" s="64" t="s">
        <v>38</v>
      </c>
      <c r="B345" s="57">
        <v>44071</v>
      </c>
      <c r="C345" s="57">
        <v>45898</v>
      </c>
      <c r="D345" s="58">
        <v>1.5069043025327508E-2</v>
      </c>
      <c r="E345" s="59">
        <v>2</v>
      </c>
    </row>
    <row r="346" spans="1:5" x14ac:dyDescent="0.3">
      <c r="A346" s="64" t="s">
        <v>39</v>
      </c>
      <c r="B346" s="57">
        <v>44036</v>
      </c>
      <c r="C346" s="57">
        <v>45863</v>
      </c>
      <c r="D346" s="58">
        <v>1.5124878880182957E-2</v>
      </c>
      <c r="E346" s="59">
        <v>2</v>
      </c>
    </row>
    <row r="347" spans="1:5" x14ac:dyDescent="0.3">
      <c r="A347" s="64" t="s">
        <v>40</v>
      </c>
      <c r="B347" s="57">
        <v>44008</v>
      </c>
      <c r="C347" s="57">
        <v>45835</v>
      </c>
      <c r="D347" s="58">
        <v>1.4973643113048411E-2</v>
      </c>
      <c r="E347" s="59">
        <v>2</v>
      </c>
    </row>
    <row r="349" spans="1:5" x14ac:dyDescent="0.3">
      <c r="A349" s="92" t="s">
        <v>151</v>
      </c>
      <c r="B349" s="93"/>
      <c r="C349" s="93"/>
      <c r="D349" s="93"/>
      <c r="E349" s="93"/>
    </row>
    <row r="350" spans="1:5"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-0.60155725589363296</v>
      </c>
      <c r="D356" s="56">
        <v>-0.18778082014911901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1.7607424456058399E-2</v>
      </c>
      <c r="E358" s="22"/>
    </row>
    <row r="359" spans="1:5" x14ac:dyDescent="0.3">
      <c r="A359" s="8" t="s">
        <v>19</v>
      </c>
      <c r="B359" s="16" t="s">
        <v>11</v>
      </c>
      <c r="C359" s="61">
        <v>10670</v>
      </c>
      <c r="D359" s="61">
        <v>14740</v>
      </c>
      <c r="E359" s="63" t="s">
        <v>14</v>
      </c>
    </row>
    <row r="360" spans="1:5" x14ac:dyDescent="0.3">
      <c r="A360" s="19"/>
      <c r="B360" s="20" t="s">
        <v>15</v>
      </c>
      <c r="C360" s="56">
        <v>6.6962765017248196E-2</v>
      </c>
      <c r="D360" s="56">
        <v>8.0679594914453007E-2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5.4" customHeight="1" x14ac:dyDescent="0.3">
      <c r="A363" s="87" t="s">
        <v>25</v>
      </c>
      <c r="B363" s="87"/>
      <c r="C363" s="87"/>
      <c r="D363" s="87"/>
      <c r="E363" s="87"/>
    </row>
    <row r="364" spans="1:5" x14ac:dyDescent="0.3">
      <c r="A364" s="5" t="s">
        <v>26</v>
      </c>
    </row>
    <row r="365" spans="1:5" x14ac:dyDescent="0.3">
      <c r="A365" s="5" t="s">
        <v>1094</v>
      </c>
    </row>
    <row r="366" spans="1:5" x14ac:dyDescent="0.3">
      <c r="A366" s="5" t="s">
        <v>1070</v>
      </c>
    </row>
    <row r="367" spans="1:5" x14ac:dyDescent="0.3">
      <c r="A367" s="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44134</v>
      </c>
      <c r="C372" s="57">
        <v>45961</v>
      </c>
      <c r="D372" s="58">
        <v>0.15168929900440048</v>
      </c>
      <c r="E372" s="59">
        <v>4</v>
      </c>
    </row>
    <row r="373" spans="1:5" x14ac:dyDescent="0.3">
      <c r="A373" s="31" t="s">
        <v>37</v>
      </c>
      <c r="B373" s="57">
        <v>44103</v>
      </c>
      <c r="C373" s="57">
        <v>45930</v>
      </c>
      <c r="D373" s="58">
        <v>0.15126916113231928</v>
      </c>
      <c r="E373" s="59">
        <v>4</v>
      </c>
    </row>
    <row r="374" spans="1:5" x14ac:dyDescent="0.3">
      <c r="A374" s="64" t="s">
        <v>38</v>
      </c>
      <c r="B374" s="57">
        <v>44071</v>
      </c>
      <c r="C374" s="57">
        <v>45898</v>
      </c>
      <c r="D374" s="58">
        <v>0.15254571435624031</v>
      </c>
      <c r="E374" s="59">
        <v>4</v>
      </c>
    </row>
    <row r="375" spans="1:5" x14ac:dyDescent="0.3">
      <c r="A375" s="64" t="s">
        <v>39</v>
      </c>
      <c r="B375" s="57">
        <v>44042</v>
      </c>
      <c r="C375" s="57">
        <v>45869</v>
      </c>
      <c r="D375" s="58">
        <v>0.15179034759654939</v>
      </c>
      <c r="E375" s="59">
        <v>4</v>
      </c>
    </row>
    <row r="376" spans="1:5" x14ac:dyDescent="0.3">
      <c r="A376" s="64" t="s">
        <v>40</v>
      </c>
      <c r="B376" s="57">
        <v>44011</v>
      </c>
      <c r="C376" s="57">
        <v>45838</v>
      </c>
      <c r="D376" s="58">
        <v>0.15210000000000001</v>
      </c>
      <c r="E376" s="59">
        <v>4</v>
      </c>
    </row>
    <row r="378" spans="1:5" x14ac:dyDescent="0.3">
      <c r="A378" s="92" t="s">
        <v>162</v>
      </c>
      <c r="B378" s="93"/>
      <c r="C378" s="93"/>
      <c r="D378" s="93"/>
      <c r="E378" s="93"/>
    </row>
    <row r="379" spans="1:5"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8860</v>
      </c>
      <c r="D384" s="54">
        <v>8550</v>
      </c>
      <c r="E384" s="55" t="s">
        <v>14</v>
      </c>
    </row>
    <row r="385" spans="1:5" x14ac:dyDescent="0.3">
      <c r="A385" s="19"/>
      <c r="B385" s="20" t="s">
        <v>15</v>
      </c>
      <c r="C385" s="56">
        <v>-0.113557670338714</v>
      </c>
      <c r="D385" s="56">
        <v>-3.0732179558208301E-2</v>
      </c>
      <c r="E385" s="22"/>
    </row>
    <row r="386" spans="1:5" x14ac:dyDescent="0.3">
      <c r="A386" s="8" t="s">
        <v>16</v>
      </c>
      <c r="B386" s="16" t="s">
        <v>11</v>
      </c>
      <c r="C386" s="53">
        <v>8880</v>
      </c>
      <c r="D386" s="53">
        <v>9520</v>
      </c>
      <c r="E386" s="55" t="s">
        <v>14</v>
      </c>
    </row>
    <row r="387" spans="1:5" x14ac:dyDescent="0.3">
      <c r="A387" s="19"/>
      <c r="B387" s="20" t="s">
        <v>15</v>
      </c>
      <c r="C387" s="56">
        <v>-0.111513854619298</v>
      </c>
      <c r="D387" s="56">
        <v>-9.8356949563585001E-3</v>
      </c>
      <c r="E387" s="22"/>
    </row>
    <row r="388" spans="1:5" x14ac:dyDescent="0.3">
      <c r="A388" s="8" t="s">
        <v>19</v>
      </c>
      <c r="B388" s="16" t="s">
        <v>11</v>
      </c>
      <c r="C388" s="53">
        <v>10320</v>
      </c>
      <c r="D388" s="53">
        <v>11020</v>
      </c>
      <c r="E388" s="55" t="s">
        <v>14</v>
      </c>
    </row>
    <row r="389" spans="1:5" x14ac:dyDescent="0.3">
      <c r="A389" s="19"/>
      <c r="B389" s="20" t="s">
        <v>15</v>
      </c>
      <c r="C389" s="56">
        <v>3.1791273843455398E-2</v>
      </c>
      <c r="D389" s="56">
        <v>1.96743648682958E-2</v>
      </c>
      <c r="E389" s="22"/>
    </row>
    <row r="390" spans="1:5" x14ac:dyDescent="0.3">
      <c r="A390" s="8" t="s">
        <v>22</v>
      </c>
      <c r="B390" s="16" t="s">
        <v>11</v>
      </c>
      <c r="C390" s="53">
        <v>12280</v>
      </c>
      <c r="D390" s="53">
        <v>12700</v>
      </c>
      <c r="E390" s="55" t="s">
        <v>14</v>
      </c>
    </row>
    <row r="391" spans="1:5" x14ac:dyDescent="0.3">
      <c r="A391" s="19"/>
      <c r="B391" s="20" t="s">
        <v>15</v>
      </c>
      <c r="C391" s="56">
        <v>0.228363161616711</v>
      </c>
      <c r="D391" s="56">
        <v>4.8927266801036498E-2</v>
      </c>
      <c r="E391" s="22"/>
    </row>
    <row r="392" spans="1:5" ht="34.799999999999997" customHeight="1" x14ac:dyDescent="0.3">
      <c r="A392" s="87" t="s">
        <v>25</v>
      </c>
      <c r="B392" s="87"/>
      <c r="C392" s="87"/>
      <c r="D392" s="87"/>
      <c r="E392" s="87"/>
    </row>
    <row r="393" spans="1:5" x14ac:dyDescent="0.3">
      <c r="A393" s="5" t="s">
        <v>26</v>
      </c>
    </row>
    <row r="394" spans="1:5" x14ac:dyDescent="0.3">
      <c r="A394" s="5" t="s">
        <v>1071</v>
      </c>
    </row>
    <row r="395" spans="1:5" x14ac:dyDescent="0.3">
      <c r="A395" s="5" t="s">
        <v>1095</v>
      </c>
    </row>
    <row r="396" spans="1:5" x14ac:dyDescent="0.3">
      <c r="A396" s="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44134</v>
      </c>
      <c r="C401" s="57">
        <v>45961</v>
      </c>
      <c r="D401" s="58">
        <v>3.1028761147046731E-2</v>
      </c>
      <c r="E401" s="59">
        <v>2</v>
      </c>
    </row>
    <row r="402" spans="1:5" x14ac:dyDescent="0.3">
      <c r="A402" s="31" t="s">
        <v>37</v>
      </c>
      <c r="B402" s="57">
        <v>44099</v>
      </c>
      <c r="C402" s="57">
        <v>45926</v>
      </c>
      <c r="D402" s="58">
        <v>3.3097615198936448E-2</v>
      </c>
      <c r="E402" s="59">
        <v>2</v>
      </c>
    </row>
    <row r="403" spans="1:5" x14ac:dyDescent="0.3">
      <c r="A403" s="60" t="s">
        <v>38</v>
      </c>
      <c r="B403" s="57">
        <v>44071</v>
      </c>
      <c r="C403" s="57">
        <v>45898</v>
      </c>
      <c r="D403" s="58">
        <v>3.418172464081215E-2</v>
      </c>
      <c r="E403" s="59">
        <v>2</v>
      </c>
    </row>
    <row r="404" spans="1:5" x14ac:dyDescent="0.3">
      <c r="A404" s="60" t="s">
        <v>39</v>
      </c>
      <c r="B404" s="57">
        <v>44036</v>
      </c>
      <c r="C404" s="57">
        <v>45863</v>
      </c>
      <c r="D404" s="58">
        <v>3.4843003823018373E-2</v>
      </c>
      <c r="E404" s="59">
        <v>2</v>
      </c>
    </row>
    <row r="405" spans="1:5" x14ac:dyDescent="0.3">
      <c r="A405" s="60" t="s">
        <v>40</v>
      </c>
      <c r="B405" s="57">
        <v>44008</v>
      </c>
      <c r="C405" s="57">
        <v>45835</v>
      </c>
      <c r="D405" s="58">
        <v>3.49E-2</v>
      </c>
      <c r="E405" s="59">
        <v>2</v>
      </c>
    </row>
    <row r="407" spans="1:5" x14ac:dyDescent="0.3">
      <c r="A407" s="92" t="s">
        <v>171</v>
      </c>
      <c r="B407" s="93"/>
      <c r="C407" s="93"/>
      <c r="D407" s="93"/>
      <c r="E407" s="93"/>
    </row>
    <row r="408" spans="1:5"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5950</v>
      </c>
      <c r="D413" s="62">
        <v>5980</v>
      </c>
      <c r="E413" s="63" t="s">
        <v>14</v>
      </c>
    </row>
    <row r="414" spans="1:5" x14ac:dyDescent="0.3">
      <c r="A414" s="19"/>
      <c r="B414" s="20" t="s">
        <v>15</v>
      </c>
      <c r="C414" s="56">
        <v>-0.40463003307154299</v>
      </c>
      <c r="D414" s="56">
        <v>-0.15742555204403999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10680</v>
      </c>
      <c r="E417" s="63" t="s">
        <v>14</v>
      </c>
    </row>
    <row r="418" spans="1:5" x14ac:dyDescent="0.3">
      <c r="A418" s="19"/>
      <c r="B418" s="20" t="s">
        <v>15</v>
      </c>
      <c r="C418" s="56">
        <v>4.2669438884224099E-3</v>
      </c>
      <c r="D418" s="56">
        <v>2.2137060159430798E-2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4.200000000000003" customHeight="1" x14ac:dyDescent="0.3">
      <c r="A421" s="87" t="s">
        <v>25</v>
      </c>
      <c r="B421" s="87"/>
      <c r="C421" s="87"/>
      <c r="D421" s="87"/>
      <c r="E421" s="87"/>
    </row>
    <row r="422" spans="1:5" x14ac:dyDescent="0.3">
      <c r="A422" s="5" t="s">
        <v>26</v>
      </c>
    </row>
    <row r="423" spans="1:5" x14ac:dyDescent="0.3">
      <c r="A423" s="5" t="s">
        <v>964</v>
      </c>
    </row>
    <row r="424" spans="1:5" x14ac:dyDescent="0.3">
      <c r="A424" s="5" t="s">
        <v>973</v>
      </c>
    </row>
    <row r="425" spans="1:5" x14ac:dyDescent="0.3">
      <c r="A425" s="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44131</v>
      </c>
      <c r="C430" s="57">
        <v>45958</v>
      </c>
      <c r="D430" s="58">
        <v>9.8390659280604073E-2</v>
      </c>
      <c r="E430" s="59">
        <v>3</v>
      </c>
    </row>
    <row r="431" spans="1:5" x14ac:dyDescent="0.3">
      <c r="A431" s="31" t="s">
        <v>37</v>
      </c>
      <c r="B431" s="57">
        <v>44103</v>
      </c>
      <c r="C431" s="57">
        <v>45930</v>
      </c>
      <c r="D431" s="58">
        <v>9.9484989945754998E-2</v>
      </c>
      <c r="E431" s="59">
        <v>3</v>
      </c>
    </row>
    <row r="432" spans="1:5" x14ac:dyDescent="0.3">
      <c r="A432" s="64" t="s">
        <v>38</v>
      </c>
      <c r="B432" s="57">
        <v>44068</v>
      </c>
      <c r="C432" s="57">
        <v>45895</v>
      </c>
      <c r="D432" s="58">
        <v>0.1004876849557641</v>
      </c>
      <c r="E432" s="59">
        <v>3</v>
      </c>
    </row>
    <row r="433" spans="1:5" x14ac:dyDescent="0.3">
      <c r="A433" s="64" t="s">
        <v>39</v>
      </c>
      <c r="B433" s="57">
        <v>44040</v>
      </c>
      <c r="C433" s="57">
        <v>45867</v>
      </c>
      <c r="D433" s="58">
        <v>0.10009823015473031</v>
      </c>
      <c r="E433" s="59">
        <v>3</v>
      </c>
    </row>
    <row r="434" spans="1:5" x14ac:dyDescent="0.3">
      <c r="A434" s="64" t="s">
        <v>40</v>
      </c>
      <c r="B434" s="57">
        <v>44005</v>
      </c>
      <c r="C434" s="57">
        <v>45832</v>
      </c>
      <c r="D434" s="58">
        <v>0.10120290826444642</v>
      </c>
      <c r="E434" s="59">
        <v>3</v>
      </c>
    </row>
    <row r="436" spans="1:5" x14ac:dyDescent="0.3">
      <c r="A436" s="92" t="s">
        <v>835</v>
      </c>
      <c r="B436" s="93"/>
      <c r="C436" s="93"/>
      <c r="D436" s="93"/>
      <c r="E436" s="93"/>
    </row>
    <row r="437" spans="1:5"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7640</v>
      </c>
      <c r="D442" s="62">
        <v>7510</v>
      </c>
      <c r="E442" s="63" t="s">
        <v>14</v>
      </c>
    </row>
    <row r="443" spans="1:5" x14ac:dyDescent="0.3">
      <c r="A443" s="19"/>
      <c r="B443" s="20" t="s">
        <v>15</v>
      </c>
      <c r="C443" s="56">
        <v>-0.236239949353652</v>
      </c>
      <c r="D443" s="56">
        <v>-9.1060272341540599E-2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10030</v>
      </c>
      <c r="D446" s="61">
        <v>10290</v>
      </c>
      <c r="E446" s="63" t="s">
        <v>14</v>
      </c>
    </row>
    <row r="447" spans="1:5" x14ac:dyDescent="0.3">
      <c r="A447" s="19"/>
      <c r="B447" s="20" t="s">
        <v>15</v>
      </c>
      <c r="C447" s="56">
        <v>2.88865011593065E-3</v>
      </c>
      <c r="D447" s="56">
        <v>9.7358098348976404E-3</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6" customHeight="1" x14ac:dyDescent="0.3">
      <c r="A450" s="87" t="s">
        <v>25</v>
      </c>
      <c r="B450" s="87"/>
      <c r="C450" s="87"/>
      <c r="D450" s="87"/>
      <c r="E450" s="87"/>
    </row>
    <row r="451" spans="1:5" x14ac:dyDescent="0.3">
      <c r="A451" s="5" t="s">
        <v>26</v>
      </c>
    </row>
    <row r="452" spans="1:5" x14ac:dyDescent="0.3">
      <c r="A452" s="5" t="s">
        <v>964</v>
      </c>
    </row>
    <row r="453" spans="1:5" x14ac:dyDescent="0.3">
      <c r="A453" s="5" t="s">
        <v>1073</v>
      </c>
    </row>
    <row r="454" spans="1:5" x14ac:dyDescent="0.3">
      <c r="A454" s="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44131</v>
      </c>
      <c r="C459" s="57">
        <v>45961</v>
      </c>
      <c r="D459" s="58">
        <v>6.1141056227876259E-2</v>
      </c>
      <c r="E459" s="59">
        <v>3</v>
      </c>
    </row>
    <row r="460" spans="1:5" x14ac:dyDescent="0.3">
      <c r="A460" s="31" t="s">
        <v>37</v>
      </c>
      <c r="B460" s="57">
        <v>44096</v>
      </c>
      <c r="C460" s="57">
        <v>45926</v>
      </c>
      <c r="D460" s="58">
        <v>6.1898874261466022E-2</v>
      </c>
      <c r="E460" s="59">
        <v>3</v>
      </c>
    </row>
    <row r="461" spans="1:5" x14ac:dyDescent="0.3">
      <c r="A461" s="64" t="s">
        <v>38</v>
      </c>
      <c r="B461" s="57">
        <v>44068</v>
      </c>
      <c r="C461" s="57">
        <v>45898</v>
      </c>
      <c r="D461" s="58">
        <v>6.3005823366396929E-2</v>
      </c>
      <c r="E461" s="59">
        <v>3</v>
      </c>
    </row>
    <row r="462" spans="1:5" x14ac:dyDescent="0.3">
      <c r="A462" s="64" t="s">
        <v>39</v>
      </c>
      <c r="B462" s="57">
        <v>44033</v>
      </c>
      <c r="C462" s="57">
        <v>45863</v>
      </c>
      <c r="D462" s="58">
        <v>6.3110245175579241E-2</v>
      </c>
      <c r="E462" s="59">
        <v>3</v>
      </c>
    </row>
    <row r="463" spans="1:5" x14ac:dyDescent="0.3">
      <c r="A463" s="64" t="s">
        <v>40</v>
      </c>
      <c r="B463" s="57">
        <v>44008</v>
      </c>
      <c r="C463" s="57">
        <v>45835</v>
      </c>
      <c r="D463" s="58">
        <v>6.2799999999999995E-2</v>
      </c>
      <c r="E463" s="59">
        <v>3</v>
      </c>
    </row>
    <row r="465" spans="1:5" x14ac:dyDescent="0.3">
      <c r="A465" s="92" t="s">
        <v>180</v>
      </c>
      <c r="B465" s="93"/>
      <c r="C465" s="93"/>
      <c r="D465" s="93"/>
      <c r="E465" s="93"/>
    </row>
    <row r="466" spans="1:5"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6120</v>
      </c>
      <c r="D471" s="54">
        <v>6130</v>
      </c>
      <c r="E471" s="55" t="s">
        <v>14</v>
      </c>
    </row>
    <row r="472" spans="1:5" x14ac:dyDescent="0.3">
      <c r="A472" s="19"/>
      <c r="B472" s="20" t="s">
        <v>15</v>
      </c>
      <c r="C472" s="56">
        <v>-0.387760922150304</v>
      </c>
      <c r="D472" s="56">
        <v>-0.150653116192692</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10770</v>
      </c>
      <c r="E475" s="55" t="s">
        <v>14</v>
      </c>
    </row>
    <row r="476" spans="1:5" x14ac:dyDescent="0.3">
      <c r="A476" s="19"/>
      <c r="B476" s="20" t="s">
        <v>15</v>
      </c>
      <c r="C476" s="56">
        <v>8.5241503326738393E-3</v>
      </c>
      <c r="D476" s="56">
        <v>2.51926520677563E-2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3" customHeight="1" x14ac:dyDescent="0.3">
      <c r="A479" s="87" t="s">
        <v>25</v>
      </c>
      <c r="B479" s="87"/>
      <c r="C479" s="87"/>
      <c r="D479" s="87"/>
      <c r="E479" s="87"/>
    </row>
    <row r="480" spans="1:5" x14ac:dyDescent="0.3">
      <c r="A480" s="5" t="s">
        <v>26</v>
      </c>
    </row>
    <row r="481" spans="1:5" x14ac:dyDescent="0.3">
      <c r="A481" s="5" t="s">
        <v>964</v>
      </c>
    </row>
    <row r="482" spans="1:5" x14ac:dyDescent="0.3">
      <c r="A482" s="5" t="s">
        <v>992</v>
      </c>
    </row>
    <row r="483" spans="1:5" x14ac:dyDescent="0.3">
      <c r="A483" s="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44131</v>
      </c>
      <c r="C488" s="57">
        <v>45958</v>
      </c>
      <c r="D488" s="58">
        <v>9.4988211337598258E-2</v>
      </c>
      <c r="E488" s="59">
        <v>3</v>
      </c>
    </row>
    <row r="489" spans="1:5" x14ac:dyDescent="0.3">
      <c r="A489" s="31" t="s">
        <v>37</v>
      </c>
      <c r="B489" s="57">
        <v>44103</v>
      </c>
      <c r="C489" s="57">
        <v>45930</v>
      </c>
      <c r="D489" s="58">
        <v>9.588499437660078E-2</v>
      </c>
      <c r="E489" s="59">
        <v>3</v>
      </c>
    </row>
    <row r="490" spans="1:5" x14ac:dyDescent="0.3">
      <c r="A490" s="64" t="s">
        <v>38</v>
      </c>
      <c r="B490" s="57">
        <v>44068</v>
      </c>
      <c r="C490" s="57">
        <v>45895</v>
      </c>
      <c r="D490" s="58">
        <v>9.6958651646999267E-2</v>
      </c>
      <c r="E490" s="59">
        <v>3</v>
      </c>
    </row>
    <row r="491" spans="1:5" x14ac:dyDescent="0.3">
      <c r="A491" s="64" t="s">
        <v>39</v>
      </c>
      <c r="B491" s="57">
        <v>44040</v>
      </c>
      <c r="C491" s="57">
        <v>45867</v>
      </c>
      <c r="D491" s="58">
        <v>9.6500000000000002E-2</v>
      </c>
      <c r="E491" s="59">
        <v>3</v>
      </c>
    </row>
    <row r="492" spans="1:5" x14ac:dyDescent="0.3">
      <c r="A492" s="64" t="s">
        <v>40</v>
      </c>
      <c r="B492" s="57">
        <v>44005</v>
      </c>
      <c r="C492" s="57">
        <v>45832</v>
      </c>
      <c r="D492" s="58">
        <v>9.7430612102595196E-2</v>
      </c>
      <c r="E492" s="59">
        <v>3</v>
      </c>
    </row>
    <row r="494" spans="1:5" x14ac:dyDescent="0.3">
      <c r="A494" s="92" t="s">
        <v>189</v>
      </c>
      <c r="B494" s="93"/>
      <c r="C494" s="93"/>
      <c r="D494" s="93"/>
      <c r="E494" s="93"/>
    </row>
    <row r="495" spans="1:5"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7580</v>
      </c>
      <c r="D500" s="62">
        <v>7910</v>
      </c>
      <c r="E500" s="63" t="s">
        <v>14</v>
      </c>
    </row>
    <row r="501" spans="1:5" x14ac:dyDescent="0.3">
      <c r="A501" s="19"/>
      <c r="B501" s="20" t="s">
        <v>15</v>
      </c>
      <c r="C501" s="56">
        <v>-0.24192803468094601</v>
      </c>
      <c r="D501" s="56">
        <v>-0.110829533592659</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9340</v>
      </c>
      <c r="D504" s="61">
        <v>9750</v>
      </c>
      <c r="E504" s="63" t="s">
        <v>14</v>
      </c>
    </row>
    <row r="505" spans="1:5" x14ac:dyDescent="0.3">
      <c r="A505" s="19"/>
      <c r="B505" s="20" t="s">
        <v>15</v>
      </c>
      <c r="C505" s="56">
        <v>-6.56271086700667E-2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4.200000000000003" customHeight="1" x14ac:dyDescent="0.3">
      <c r="A508" s="87" t="s">
        <v>25</v>
      </c>
      <c r="B508" s="87"/>
      <c r="C508" s="87"/>
      <c r="D508" s="87"/>
      <c r="E508" s="87"/>
    </row>
    <row r="509" spans="1:5" x14ac:dyDescent="0.3">
      <c r="A509" s="5" t="s">
        <v>26</v>
      </c>
    </row>
    <row r="510" spans="1:5" x14ac:dyDescent="0.3">
      <c r="A510" s="5" t="s">
        <v>980</v>
      </c>
    </row>
    <row r="511" spans="1:5" x14ac:dyDescent="0.3">
      <c r="A511" s="5" t="s">
        <v>1058</v>
      </c>
    </row>
    <row r="512" spans="1:5" x14ac:dyDescent="0.3">
      <c r="A512" s="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44124</v>
      </c>
      <c r="C517" s="57">
        <v>45958</v>
      </c>
      <c r="D517" s="58">
        <v>4.3953218793438387E-2</v>
      </c>
      <c r="E517" s="59">
        <v>2</v>
      </c>
    </row>
    <row r="518" spans="1:5" x14ac:dyDescent="0.3">
      <c r="A518" s="31" t="s">
        <v>37</v>
      </c>
      <c r="B518" s="57">
        <v>44096</v>
      </c>
      <c r="C518" s="57">
        <v>45930</v>
      </c>
      <c r="D518" s="58">
        <v>4.3814031325710018E-2</v>
      </c>
      <c r="E518" s="59">
        <v>2</v>
      </c>
    </row>
    <row r="519" spans="1:5" x14ac:dyDescent="0.3">
      <c r="A519" s="64" t="s">
        <v>38</v>
      </c>
      <c r="B519" s="57">
        <v>44054</v>
      </c>
      <c r="C519" s="57">
        <v>45888</v>
      </c>
      <c r="D519" s="58">
        <v>4.3562152795307417E-2</v>
      </c>
      <c r="E519" s="59">
        <v>2</v>
      </c>
    </row>
    <row r="520" spans="1:5" x14ac:dyDescent="0.3">
      <c r="A520" s="64" t="s">
        <v>39</v>
      </c>
      <c r="B520" s="57">
        <v>44027</v>
      </c>
      <c r="C520" s="57">
        <v>45860</v>
      </c>
      <c r="D520" s="58">
        <v>4.3151257514392208E-2</v>
      </c>
      <c r="E520" s="59">
        <v>2</v>
      </c>
    </row>
    <row r="521" spans="1:5" x14ac:dyDescent="0.3">
      <c r="A521" s="64" t="s">
        <v>40</v>
      </c>
      <c r="B521" s="57">
        <v>43998</v>
      </c>
      <c r="C521" s="57">
        <v>45832</v>
      </c>
      <c r="D521" s="58">
        <v>4.3200000000000002E-2</v>
      </c>
      <c r="E521" s="59">
        <v>2</v>
      </c>
    </row>
    <row r="523" spans="1:5" x14ac:dyDescent="0.3">
      <c r="A523" s="92" t="s">
        <v>210</v>
      </c>
      <c r="B523" s="93"/>
      <c r="C523" s="93"/>
      <c r="D523" s="93"/>
      <c r="E523" s="93"/>
    </row>
    <row r="524" spans="1:5"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7770</v>
      </c>
      <c r="D529" s="62">
        <v>8160</v>
      </c>
      <c r="E529" s="63" t="s">
        <v>14</v>
      </c>
    </row>
    <row r="530" spans="1:5" x14ac:dyDescent="0.3">
      <c r="A530" s="19"/>
      <c r="B530" s="20" t="s">
        <v>15</v>
      </c>
      <c r="C530" s="56">
        <v>-0.22349186494669299</v>
      </c>
      <c r="D530" s="56">
        <v>-9.6749026916168407E-2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-2.2719471643757899E-2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2.4" customHeight="1" x14ac:dyDescent="0.3">
      <c r="A537" s="87" t="s">
        <v>25</v>
      </c>
      <c r="B537" s="87"/>
      <c r="C537" s="87"/>
      <c r="D537" s="87"/>
      <c r="E537" s="87"/>
    </row>
    <row r="538" spans="1:5" x14ac:dyDescent="0.3">
      <c r="A538" s="5" t="s">
        <v>26</v>
      </c>
    </row>
    <row r="539" spans="1:5" x14ac:dyDescent="0.3">
      <c r="A539" s="5" t="s">
        <v>980</v>
      </c>
    </row>
    <row r="540" spans="1:5" x14ac:dyDescent="0.3">
      <c r="A540" s="5" t="s">
        <v>994</v>
      </c>
    </row>
    <row r="541" spans="1:5" x14ac:dyDescent="0.3">
      <c r="A541" s="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44131</v>
      </c>
      <c r="C546" s="57">
        <v>45958</v>
      </c>
      <c r="D546" s="58">
        <v>3.9035442728813555E-2</v>
      </c>
      <c r="E546" s="59">
        <v>2</v>
      </c>
    </row>
    <row r="547" spans="1:5" x14ac:dyDescent="0.3">
      <c r="A547" s="31" t="s">
        <v>37</v>
      </c>
      <c r="B547" s="57">
        <v>44103</v>
      </c>
      <c r="C547" s="57">
        <v>45930</v>
      </c>
      <c r="D547" s="58">
        <v>3.9814896516253355E-2</v>
      </c>
      <c r="E547" s="59">
        <v>2</v>
      </c>
    </row>
    <row r="548" spans="1:5" x14ac:dyDescent="0.3">
      <c r="A548" s="64" t="s">
        <v>38</v>
      </c>
      <c r="B548" s="57">
        <v>44068</v>
      </c>
      <c r="C548" s="57">
        <v>45895</v>
      </c>
      <c r="D548" s="58">
        <v>4.0887568811025093E-2</v>
      </c>
      <c r="E548" s="59">
        <v>2</v>
      </c>
    </row>
    <row r="549" spans="1:5" x14ac:dyDescent="0.3">
      <c r="A549" s="64" t="s">
        <v>39</v>
      </c>
      <c r="B549" s="57">
        <v>44040</v>
      </c>
      <c r="C549" s="57">
        <v>45867</v>
      </c>
      <c r="D549" s="58">
        <v>4.1332464714979707E-2</v>
      </c>
      <c r="E549" s="59">
        <v>2</v>
      </c>
    </row>
    <row r="550" spans="1:5" x14ac:dyDescent="0.3">
      <c r="A550" s="64" t="s">
        <v>40</v>
      </c>
      <c r="B550" s="57">
        <v>44005</v>
      </c>
      <c r="C550" s="57">
        <v>45832</v>
      </c>
      <c r="D550" s="58">
        <v>4.1519970720139875E-2</v>
      </c>
      <c r="E550" s="59">
        <v>2</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17" t="s">
        <v>818</v>
      </c>
      <c r="D558" s="18" t="s">
        <v>1096</v>
      </c>
      <c r="E558" s="17" t="s">
        <v>14</v>
      </c>
    </row>
    <row r="559" spans="1:5" x14ac:dyDescent="0.3">
      <c r="A559" s="19"/>
      <c r="B559" s="20" t="s">
        <v>15</v>
      </c>
      <c r="C559" s="21">
        <v>-0.40522206775170722</v>
      </c>
      <c r="D559" s="21">
        <v>-0.17918952377090247</v>
      </c>
      <c r="E559" s="22"/>
    </row>
    <row r="560" spans="1:5" x14ac:dyDescent="0.3">
      <c r="A560" s="8" t="s">
        <v>16</v>
      </c>
      <c r="B560" s="16" t="s">
        <v>11</v>
      </c>
      <c r="C560" s="17" t="s">
        <v>841</v>
      </c>
      <c r="D560" s="17" t="s">
        <v>842</v>
      </c>
      <c r="E560" s="17" t="s">
        <v>14</v>
      </c>
    </row>
    <row r="561" spans="1:5" x14ac:dyDescent="0.3">
      <c r="A561" s="19"/>
      <c r="B561" s="20" t="s">
        <v>15</v>
      </c>
      <c r="C561" s="21">
        <v>-0.19207239142127219</v>
      </c>
      <c r="D561" s="21">
        <v>-4.9453260260382881E-2</v>
      </c>
      <c r="E561" s="22"/>
    </row>
    <row r="562" spans="1:5" x14ac:dyDescent="0.3">
      <c r="A562" s="8" t="s">
        <v>19</v>
      </c>
      <c r="B562" s="16" t="s">
        <v>11</v>
      </c>
      <c r="C562" s="17" t="s">
        <v>355</v>
      </c>
      <c r="D562" s="17" t="s">
        <v>196</v>
      </c>
      <c r="E562" s="17" t="s">
        <v>14</v>
      </c>
    </row>
    <row r="563" spans="1:5" x14ac:dyDescent="0.3">
      <c r="A563" s="19"/>
      <c r="B563" s="20" t="s">
        <v>15</v>
      </c>
      <c r="C563" s="21">
        <v>-1.7140048300112731E-5</v>
      </c>
      <c r="D563" s="21">
        <v>4.4374748773085226E-2</v>
      </c>
      <c r="E563" s="22"/>
    </row>
    <row r="564" spans="1:5" x14ac:dyDescent="0.3">
      <c r="A564" s="8" t="s">
        <v>22</v>
      </c>
      <c r="B564" s="16" t="s">
        <v>11</v>
      </c>
      <c r="C564" s="17" t="s">
        <v>843</v>
      </c>
      <c r="D564" s="17" t="s">
        <v>844</v>
      </c>
      <c r="E564" s="17" t="s">
        <v>14</v>
      </c>
    </row>
    <row r="565" spans="1:5" x14ac:dyDescent="0.3">
      <c r="A565" s="19"/>
      <c r="B565" s="20" t="s">
        <v>15</v>
      </c>
      <c r="C565" s="21">
        <v>0.3068909569832079</v>
      </c>
      <c r="D565" s="21">
        <v>0.12723063444842442</v>
      </c>
      <c r="E565" s="22"/>
    </row>
    <row r="566" spans="1:5" ht="33" customHeight="1" x14ac:dyDescent="0.3">
      <c r="A566" s="87" t="s">
        <v>25</v>
      </c>
      <c r="B566" s="87"/>
      <c r="C566" s="87"/>
      <c r="D566" s="87"/>
      <c r="E566" s="87"/>
    </row>
    <row r="567" spans="1:5" x14ac:dyDescent="0.3">
      <c r="A567" s="5" t="s">
        <v>26</v>
      </c>
    </row>
    <row r="568" spans="1:5" x14ac:dyDescent="0.3">
      <c r="A568" s="5" t="s">
        <v>49</v>
      </c>
    </row>
    <row r="569" spans="1:5" x14ac:dyDescent="0.3">
      <c r="A569" s="5" t="s">
        <v>763</v>
      </c>
    </row>
    <row r="570" spans="1:5" x14ac:dyDescent="0.3">
      <c r="A570" s="5" t="s">
        <v>29</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44132</v>
      </c>
      <c r="C575" s="57">
        <v>45959</v>
      </c>
      <c r="D575" s="58">
        <v>0.102740511197352</v>
      </c>
      <c r="E575" s="59">
        <v>3</v>
      </c>
    </row>
    <row r="576" spans="1:5" x14ac:dyDescent="0.3">
      <c r="A576" s="31" t="s">
        <v>37</v>
      </c>
      <c r="B576" s="57">
        <v>44097</v>
      </c>
      <c r="C576" s="57">
        <v>45924</v>
      </c>
      <c r="D576" s="58">
        <v>0.1042116349271314</v>
      </c>
      <c r="E576" s="59">
        <v>3</v>
      </c>
    </row>
    <row r="577" spans="1:5" x14ac:dyDescent="0.3">
      <c r="A577" s="23" t="s">
        <v>38</v>
      </c>
      <c r="B577" s="57">
        <v>44069</v>
      </c>
      <c r="C577" s="57">
        <v>45896</v>
      </c>
      <c r="D577" s="58">
        <v>0.10565769188506348</v>
      </c>
      <c r="E577" s="59">
        <v>3</v>
      </c>
    </row>
    <row r="578" spans="1:5" x14ac:dyDescent="0.3">
      <c r="A578" s="23" t="s">
        <v>39</v>
      </c>
      <c r="B578" s="57">
        <v>44041</v>
      </c>
      <c r="C578" s="57">
        <v>45868</v>
      </c>
      <c r="D578" s="58">
        <v>0.10620994050875977</v>
      </c>
      <c r="E578" s="59">
        <v>3</v>
      </c>
    </row>
    <row r="579" spans="1:5" x14ac:dyDescent="0.3">
      <c r="A579" s="23" t="s">
        <v>40</v>
      </c>
      <c r="B579" s="57">
        <v>44006</v>
      </c>
      <c r="C579" s="57">
        <v>45833</v>
      </c>
      <c r="D579" s="58">
        <v>0.1066465512881373</v>
      </c>
      <c r="E579" s="59">
        <v>3</v>
      </c>
    </row>
    <row r="581" spans="1:5" x14ac:dyDescent="0.3">
      <c r="A581" s="92" t="s">
        <v>218</v>
      </c>
      <c r="B581" s="93"/>
      <c r="C581" s="93"/>
      <c r="D581" s="93"/>
      <c r="E581" s="93"/>
    </row>
    <row r="582" spans="1:5"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6240</v>
      </c>
      <c r="D587" s="54">
        <v>6370</v>
      </c>
      <c r="E587" s="55" t="s">
        <v>14</v>
      </c>
    </row>
    <row r="588" spans="1:5" x14ac:dyDescent="0.3">
      <c r="A588" s="19"/>
      <c r="B588" s="20" t="s">
        <v>15</v>
      </c>
      <c r="C588" s="56">
        <v>-0.375880083377365</v>
      </c>
      <c r="D588" s="56">
        <v>-0.139584711881722</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9490</v>
      </c>
      <c r="D591" s="53">
        <v>9970</v>
      </c>
      <c r="E591" s="55" t="s">
        <v>14</v>
      </c>
    </row>
    <row r="592" spans="1:5" x14ac:dyDescent="0.3">
      <c r="A592" s="19"/>
      <c r="B592" s="20" t="s">
        <v>15</v>
      </c>
      <c r="C592" s="56">
        <v>-5.0693332029548503E-2</v>
      </c>
      <c r="D592" s="56">
        <v>-1.1192933928858601E-3</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3" customHeight="1" x14ac:dyDescent="0.3">
      <c r="A595" s="87" t="s">
        <v>25</v>
      </c>
      <c r="B595" s="87"/>
      <c r="C595" s="87"/>
      <c r="D595" s="87"/>
      <c r="E595" s="87"/>
    </row>
    <row r="596" spans="1:5" x14ac:dyDescent="0.3">
      <c r="A596" s="5" t="s">
        <v>26</v>
      </c>
    </row>
    <row r="597" spans="1:5" x14ac:dyDescent="0.3">
      <c r="A597" s="5" t="s">
        <v>961</v>
      </c>
    </row>
    <row r="598" spans="1:5" x14ac:dyDescent="0.3">
      <c r="A598" s="5" t="s">
        <v>1046</v>
      </c>
    </row>
    <row r="599" spans="1:5" x14ac:dyDescent="0.3">
      <c r="A599" s="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44131</v>
      </c>
      <c r="C604" s="57">
        <v>45958</v>
      </c>
      <c r="D604" s="58">
        <v>7.3890704384388467E-2</v>
      </c>
      <c r="E604" s="59">
        <v>3</v>
      </c>
    </row>
    <row r="605" spans="1:5" x14ac:dyDescent="0.3">
      <c r="A605" s="31" t="s">
        <v>37</v>
      </c>
      <c r="B605" s="57">
        <v>44103</v>
      </c>
      <c r="C605" s="57">
        <v>45930</v>
      </c>
      <c r="D605" s="58">
        <v>7.4450430042705379E-2</v>
      </c>
      <c r="E605" s="59">
        <v>3</v>
      </c>
    </row>
    <row r="606" spans="1:5" x14ac:dyDescent="0.3">
      <c r="A606" s="60" t="s">
        <v>38</v>
      </c>
      <c r="B606" s="57">
        <v>44068</v>
      </c>
      <c r="C606" s="57">
        <v>45895</v>
      </c>
      <c r="D606" s="58">
        <v>7.5194851792390133E-2</v>
      </c>
      <c r="E606" s="59">
        <v>3</v>
      </c>
    </row>
    <row r="607" spans="1:5" x14ac:dyDescent="0.3">
      <c r="A607" s="60" t="s">
        <v>39</v>
      </c>
      <c r="B607" s="57">
        <v>44040</v>
      </c>
      <c r="C607" s="57">
        <v>45867</v>
      </c>
      <c r="D607" s="58">
        <v>7.501908893073761E-2</v>
      </c>
      <c r="E607" s="59">
        <v>3</v>
      </c>
    </row>
    <row r="608" spans="1:5" x14ac:dyDescent="0.3">
      <c r="A608" s="60" t="s">
        <v>40</v>
      </c>
      <c r="B608" s="57">
        <v>44005</v>
      </c>
      <c r="C608" s="57">
        <v>45832</v>
      </c>
      <c r="D608" s="58">
        <v>7.5371675562934837E-2</v>
      </c>
      <c r="E608" s="59">
        <v>3</v>
      </c>
    </row>
    <row r="610" spans="1:5" x14ac:dyDescent="0.3">
      <c r="A610" s="92" t="s">
        <v>226</v>
      </c>
      <c r="B610" s="93"/>
      <c r="C610" s="93"/>
      <c r="D610" s="93"/>
      <c r="E610" s="93"/>
    </row>
    <row r="611" spans="1:5"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7250</v>
      </c>
      <c r="D616" s="54">
        <v>7290</v>
      </c>
      <c r="E616" s="55" t="s">
        <v>14</v>
      </c>
    </row>
    <row r="617" spans="1:5" x14ac:dyDescent="0.3">
      <c r="A617" s="19"/>
      <c r="B617" s="20" t="s">
        <v>15</v>
      </c>
      <c r="C617" s="56">
        <v>-0.27455226816915101</v>
      </c>
      <c r="D617" s="56">
        <v>-9.9867342360534503E-2</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9480</v>
      </c>
      <c r="D620" s="53">
        <v>9860</v>
      </c>
      <c r="E620" s="55" t="s">
        <v>14</v>
      </c>
    </row>
    <row r="621" spans="1:5" x14ac:dyDescent="0.3">
      <c r="A621" s="19"/>
      <c r="B621" s="20" t="s">
        <v>15</v>
      </c>
      <c r="C621" s="56">
        <v>-5.19020703079544E-2</v>
      </c>
      <c r="D621" s="56">
        <v>-4.5664949422784496E-3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4.799999999999997" customHeight="1" x14ac:dyDescent="0.3">
      <c r="A624" s="87" t="s">
        <v>25</v>
      </c>
      <c r="B624" s="87"/>
      <c r="C624" s="87"/>
      <c r="D624" s="87"/>
      <c r="E624" s="87"/>
    </row>
    <row r="625" spans="1:5" x14ac:dyDescent="0.3">
      <c r="A625" s="5" t="s">
        <v>26</v>
      </c>
    </row>
    <row r="626" spans="1:5" x14ac:dyDescent="0.3">
      <c r="A626" s="5" t="s">
        <v>961</v>
      </c>
    </row>
    <row r="627" spans="1:5" x14ac:dyDescent="0.3">
      <c r="A627" s="5" t="s">
        <v>1063</v>
      </c>
    </row>
    <row r="628" spans="1:5" x14ac:dyDescent="0.3">
      <c r="A628" s="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44131</v>
      </c>
      <c r="C633" s="57">
        <v>45958</v>
      </c>
      <c r="D633" s="58">
        <v>5.2622851473123462E-2</v>
      </c>
      <c r="E633" s="59">
        <v>3</v>
      </c>
    </row>
    <row r="634" spans="1:5" x14ac:dyDescent="0.3">
      <c r="A634" s="31" t="s">
        <v>37</v>
      </c>
      <c r="B634" s="57">
        <v>44103</v>
      </c>
      <c r="C634" s="57">
        <v>45930</v>
      </c>
      <c r="D634" s="58">
        <v>5.33E-2</v>
      </c>
      <c r="E634" s="59">
        <v>3</v>
      </c>
    </row>
    <row r="635" spans="1:5" x14ac:dyDescent="0.3">
      <c r="A635" s="60" t="s">
        <v>38</v>
      </c>
      <c r="B635" s="57">
        <v>44068</v>
      </c>
      <c r="C635" s="57">
        <v>45895</v>
      </c>
      <c r="D635" s="58">
        <v>5.4248729934818156E-2</v>
      </c>
      <c r="E635" s="59">
        <v>3</v>
      </c>
    </row>
    <row r="636" spans="1:5" x14ac:dyDescent="0.3">
      <c r="A636" s="60" t="s">
        <v>39</v>
      </c>
      <c r="B636" s="57">
        <v>44040</v>
      </c>
      <c r="C636" s="57">
        <v>45867</v>
      </c>
      <c r="D636" s="58">
        <v>5.4415766739000268E-2</v>
      </c>
      <c r="E636" s="59">
        <v>3</v>
      </c>
    </row>
    <row r="637" spans="1:5" x14ac:dyDescent="0.3">
      <c r="A637" s="60" t="s">
        <v>40</v>
      </c>
      <c r="B637" s="57">
        <v>44005</v>
      </c>
      <c r="C637" s="57">
        <v>45832</v>
      </c>
      <c r="D637" s="58">
        <v>5.4845755129397628E-2</v>
      </c>
      <c r="E637" s="59">
        <v>3</v>
      </c>
    </row>
  </sheetData>
  <mergeCells count="159">
    <mergeCell ref="A73:E73"/>
    <mergeCell ref="A79:E79"/>
    <mergeCell ref="A102:E102"/>
    <mergeCell ref="A108:E108"/>
    <mergeCell ref="A131:E131"/>
    <mergeCell ref="A16:E16"/>
    <mergeCell ref="A17:E17"/>
    <mergeCell ref="A18:E18"/>
    <mergeCell ref="A19:E19"/>
    <mergeCell ref="A20:E20"/>
    <mergeCell ref="A21:E21"/>
    <mergeCell ref="A88:E88"/>
    <mergeCell ref="C89:C91"/>
    <mergeCell ref="D89:D91"/>
    <mergeCell ref="E89:E91"/>
    <mergeCell ref="A109:E109"/>
    <mergeCell ref="A59:E59"/>
    <mergeCell ref="C60:C62"/>
    <mergeCell ref="D60:D62"/>
    <mergeCell ref="E60:E62"/>
    <mergeCell ref="A80:E80"/>
    <mergeCell ref="A30:E30"/>
    <mergeCell ref="C31:C33"/>
    <mergeCell ref="D31:D3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4:D224"/>
    <mergeCell ref="A225:E225"/>
    <mergeCell ref="A218:E218"/>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7:E137"/>
    <mergeCell ref="E31:E33"/>
    <mergeCell ref="A51:E51"/>
    <mergeCell ref="A44:E44"/>
    <mergeCell ref="A1:E1"/>
    <mergeCell ref="C2:C4"/>
    <mergeCell ref="D2:D4"/>
    <mergeCell ref="E2:E4"/>
    <mergeCell ref="A22:E22"/>
    <mergeCell ref="A15:E15"/>
    <mergeCell ref="A50:E5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87312-1199-416C-B062-2AF72D16C11C}">
  <dimension ref="A1:E637"/>
  <sheetViews>
    <sheetView workbookViewId="0">
      <selection sqref="A1:E1"/>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-0.29178216036600502</v>
      </c>
      <c r="D8" s="56">
        <v>-0.10162153724225401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9520</v>
      </c>
      <c r="D11" s="53">
        <v>9840</v>
      </c>
      <c r="E11" s="55" t="s">
        <v>14</v>
      </c>
    </row>
    <row r="12" spans="1:5" x14ac:dyDescent="0.3">
      <c r="A12" s="19"/>
      <c r="B12" s="20" t="s">
        <v>15</v>
      </c>
      <c r="C12" s="56">
        <v>-4.8285640366841798E-2</v>
      </c>
      <c r="D12" s="56">
        <v>-5.5037079871291797E-3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31" t="s">
        <v>25</v>
      </c>
      <c r="B15" s="131"/>
      <c r="C15" s="131"/>
      <c r="D15" s="131"/>
      <c r="E15" s="131"/>
    </row>
    <row r="16" spans="1:5" x14ac:dyDescent="0.3">
      <c r="A16" s="5" t="s">
        <v>26</v>
      </c>
    </row>
    <row r="17" spans="1:5" x14ac:dyDescent="0.3">
      <c r="A17" s="65" t="s">
        <v>961</v>
      </c>
    </row>
    <row r="18" spans="1:5" x14ac:dyDescent="0.3">
      <c r="A18" s="65" t="s">
        <v>1045</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44159</v>
      </c>
      <c r="C24" s="57">
        <v>45986</v>
      </c>
      <c r="D24" s="58">
        <v>4.4089996059194343E-2</v>
      </c>
      <c r="E24" s="59">
        <v>2</v>
      </c>
    </row>
    <row r="25" spans="1:5" x14ac:dyDescent="0.3">
      <c r="A25" s="31" t="s">
        <v>37</v>
      </c>
      <c r="B25" s="57">
        <v>44131</v>
      </c>
      <c r="C25" s="57">
        <v>45958</v>
      </c>
      <c r="D25" s="58">
        <v>4.8411779253646051E-2</v>
      </c>
      <c r="E25" s="59">
        <v>2</v>
      </c>
    </row>
    <row r="26" spans="1:5" x14ac:dyDescent="0.3">
      <c r="A26" s="60" t="s">
        <v>38</v>
      </c>
      <c r="B26" s="57">
        <v>44103</v>
      </c>
      <c r="C26" s="57">
        <v>45930</v>
      </c>
      <c r="D26" s="58">
        <v>4.9429592300372832E-2</v>
      </c>
      <c r="E26" s="59">
        <v>2</v>
      </c>
    </row>
    <row r="27" spans="1:5" x14ac:dyDescent="0.3">
      <c r="A27" s="60" t="s">
        <v>39</v>
      </c>
      <c r="B27" s="57">
        <v>44068</v>
      </c>
      <c r="C27" s="57">
        <v>45895</v>
      </c>
      <c r="D27" s="58">
        <v>4.9730730412405527E-2</v>
      </c>
      <c r="E27" s="59">
        <v>2</v>
      </c>
    </row>
    <row r="28" spans="1:5" x14ac:dyDescent="0.3">
      <c r="A28" s="60" t="s">
        <v>40</v>
      </c>
      <c r="B28" s="57">
        <v>44040</v>
      </c>
      <c r="C28" s="57">
        <v>45867</v>
      </c>
      <c r="D28" s="58">
        <v>4.9621230786301415E-2</v>
      </c>
      <c r="E28" s="59">
        <v>2</v>
      </c>
    </row>
    <row r="30" spans="1:5" x14ac:dyDescent="0.3">
      <c r="A30" s="92" t="s">
        <v>63</v>
      </c>
      <c r="B30" s="93"/>
      <c r="C30" s="93"/>
      <c r="D30" s="93"/>
      <c r="E30" s="93"/>
    </row>
    <row r="31" spans="1:5"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6120</v>
      </c>
      <c r="D36" s="62">
        <v>6380</v>
      </c>
      <c r="E36" s="63" t="s">
        <v>14</v>
      </c>
    </row>
    <row r="37" spans="1:5" x14ac:dyDescent="0.3">
      <c r="A37" s="19"/>
      <c r="B37" s="20" t="s">
        <v>15</v>
      </c>
      <c r="C37" s="56">
        <v>-0.38754061664434603</v>
      </c>
      <c r="D37" s="56">
        <v>-0.13918284724864699</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9960</v>
      </c>
      <c r="E40" s="63" t="s">
        <v>14</v>
      </c>
    </row>
    <row r="41" spans="1:5" x14ac:dyDescent="0.3">
      <c r="A41" s="19"/>
      <c r="B41" s="20" t="s">
        <v>15</v>
      </c>
      <c r="C41" s="56">
        <v>-5.9166378814047203E-2</v>
      </c>
      <c r="D41" s="56">
        <v>-1.40868496784552E-3</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4.799999999999997" customHeight="1" x14ac:dyDescent="0.3">
      <c r="A44" s="131" t="s">
        <v>25</v>
      </c>
      <c r="B44" s="131"/>
      <c r="C44" s="131"/>
      <c r="D44" s="131"/>
      <c r="E44" s="131"/>
    </row>
    <row r="45" spans="1:5" x14ac:dyDescent="0.3">
      <c r="A45" s="5" t="s">
        <v>26</v>
      </c>
    </row>
    <row r="46" spans="1:5" x14ac:dyDescent="0.3">
      <c r="A46" s="65" t="s">
        <v>964</v>
      </c>
    </row>
    <row r="47" spans="1:5" x14ac:dyDescent="0.3">
      <c r="A47" s="65" t="s">
        <v>965</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44159</v>
      </c>
      <c r="C53" s="57">
        <v>45986</v>
      </c>
      <c r="D53" s="58">
        <v>6.8183110086921156E-2</v>
      </c>
      <c r="E53" s="59">
        <v>3</v>
      </c>
    </row>
    <row r="54" spans="1:5" x14ac:dyDescent="0.3">
      <c r="A54" s="31" t="s">
        <v>37</v>
      </c>
      <c r="B54" s="57">
        <v>44131</v>
      </c>
      <c r="C54" s="57">
        <v>45958</v>
      </c>
      <c r="D54" s="58">
        <v>7.0517010048263995E-2</v>
      </c>
      <c r="E54" s="59">
        <v>3</v>
      </c>
    </row>
    <row r="55" spans="1:5" x14ac:dyDescent="0.3">
      <c r="A55" s="64" t="s">
        <v>38</v>
      </c>
      <c r="B55" s="57">
        <v>44103</v>
      </c>
      <c r="C55" s="57">
        <v>45930</v>
      </c>
      <c r="D55" s="58">
        <v>7.0836879772185654E-2</v>
      </c>
      <c r="E55" s="59">
        <v>3</v>
      </c>
    </row>
    <row r="56" spans="1:5" x14ac:dyDescent="0.3">
      <c r="A56" s="64" t="s">
        <v>39</v>
      </c>
      <c r="B56" s="57">
        <v>44068</v>
      </c>
      <c r="C56" s="57">
        <v>45895</v>
      </c>
      <c r="D56" s="58">
        <v>7.1060180341966164E-2</v>
      </c>
      <c r="E56" s="59">
        <v>3</v>
      </c>
    </row>
    <row r="57" spans="1:5" x14ac:dyDescent="0.3">
      <c r="A57" s="64" t="s">
        <v>40</v>
      </c>
      <c r="B57" s="57">
        <v>44040</v>
      </c>
      <c r="C57" s="57">
        <v>45867</v>
      </c>
      <c r="D57" s="58">
        <v>7.0559171712035323E-2</v>
      </c>
      <c r="E57" s="59">
        <v>3</v>
      </c>
    </row>
    <row r="59" spans="1:5" x14ac:dyDescent="0.3">
      <c r="A59" s="92" t="s">
        <v>1083</v>
      </c>
      <c r="B59" s="93"/>
      <c r="C59" s="93"/>
      <c r="D59" s="93"/>
      <c r="E59" s="93"/>
    </row>
    <row r="60" spans="1:5"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5470</v>
      </c>
      <c r="D65" s="62">
        <v>4700</v>
      </c>
      <c r="E65" s="63" t="s">
        <v>14</v>
      </c>
    </row>
    <row r="66" spans="1:5" x14ac:dyDescent="0.3">
      <c r="A66" s="19"/>
      <c r="B66" s="20" t="s">
        <v>15</v>
      </c>
      <c r="C66" s="56">
        <v>-0.45250417457319903</v>
      </c>
      <c r="D66" s="56">
        <v>-0.139984771201349</v>
      </c>
      <c r="E66" s="22"/>
    </row>
    <row r="67" spans="1:5" x14ac:dyDescent="0.3">
      <c r="A67" s="8" t="s">
        <v>16</v>
      </c>
      <c r="B67" s="16" t="s">
        <v>11</v>
      </c>
      <c r="C67" s="61">
        <v>8080</v>
      </c>
      <c r="D67" s="61">
        <v>10100</v>
      </c>
      <c r="E67" s="63" t="s">
        <v>14</v>
      </c>
    </row>
    <row r="68" spans="1:5" x14ac:dyDescent="0.3">
      <c r="A68" s="19"/>
      <c r="B68" s="20" t="s">
        <v>15</v>
      </c>
      <c r="C68" s="56">
        <v>-0.19161951219512199</v>
      </c>
      <c r="D68" s="56">
        <v>1.9854969612425099E-3</v>
      </c>
      <c r="E68" s="22"/>
    </row>
    <row r="69" spans="1:5" x14ac:dyDescent="0.3">
      <c r="A69" s="8" t="s">
        <v>19</v>
      </c>
      <c r="B69" s="16" t="s">
        <v>11</v>
      </c>
      <c r="C69" s="61">
        <v>9880</v>
      </c>
      <c r="D69" s="61">
        <v>13210</v>
      </c>
      <c r="E69" s="63" t="s">
        <v>14</v>
      </c>
    </row>
    <row r="70" spans="1:5" x14ac:dyDescent="0.3">
      <c r="A70" s="19"/>
      <c r="B70" s="20" t="s">
        <v>15</v>
      </c>
      <c r="C70" s="56">
        <v>-1.1813766064038399E-2</v>
      </c>
      <c r="D70" s="56">
        <v>5.7263194814919802E-2</v>
      </c>
      <c r="E70" s="22"/>
    </row>
    <row r="71" spans="1:5" x14ac:dyDescent="0.3">
      <c r="A71" s="8" t="s">
        <v>22</v>
      </c>
      <c r="B71" s="16" t="s">
        <v>11</v>
      </c>
      <c r="C71" s="61">
        <v>12490</v>
      </c>
      <c r="D71" s="61">
        <v>15730</v>
      </c>
      <c r="E71" s="63" t="s">
        <v>14</v>
      </c>
    </row>
    <row r="72" spans="1:5" x14ac:dyDescent="0.3">
      <c r="A72" s="19"/>
      <c r="B72" s="20" t="s">
        <v>15</v>
      </c>
      <c r="C72" s="56">
        <v>0.249093052330773</v>
      </c>
      <c r="D72" s="56">
        <v>9.4805291452100496E-2</v>
      </c>
      <c r="E72" s="22"/>
    </row>
    <row r="73" spans="1:5" ht="34.799999999999997" customHeight="1" x14ac:dyDescent="0.3">
      <c r="A73" s="131" t="s">
        <v>25</v>
      </c>
      <c r="B73" s="131"/>
      <c r="C73" s="131"/>
      <c r="D73" s="131"/>
      <c r="E73" s="131"/>
    </row>
    <row r="74" spans="1:5" x14ac:dyDescent="0.3">
      <c r="A74" s="5" t="s">
        <v>26</v>
      </c>
    </row>
    <row r="75" spans="1:5" x14ac:dyDescent="0.3">
      <c r="A75" s="65" t="s">
        <v>1097</v>
      </c>
    </row>
    <row r="76" spans="1:5" x14ac:dyDescent="0.3">
      <c r="A76" s="65" t="s">
        <v>1059</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44160</v>
      </c>
      <c r="C82" s="57">
        <v>45987</v>
      </c>
      <c r="D82" s="58">
        <v>0.1069</v>
      </c>
      <c r="E82" s="59">
        <v>3</v>
      </c>
    </row>
    <row r="83" spans="1:5" x14ac:dyDescent="0.3">
      <c r="A83" s="31" t="s">
        <v>37</v>
      </c>
      <c r="B83" s="57">
        <v>44132</v>
      </c>
      <c r="C83" s="57">
        <v>45959</v>
      </c>
      <c r="D83" s="58">
        <v>0.10819284267146456</v>
      </c>
      <c r="E83" s="59">
        <v>3</v>
      </c>
    </row>
    <row r="84" spans="1:5" x14ac:dyDescent="0.3">
      <c r="A84" s="64" t="s">
        <v>38</v>
      </c>
      <c r="B84" s="57">
        <v>44097</v>
      </c>
      <c r="C84" s="57">
        <v>45924</v>
      </c>
      <c r="D84" s="58">
        <v>0.10936926360855306</v>
      </c>
      <c r="E84" s="59">
        <v>3</v>
      </c>
    </row>
    <row r="85" spans="1:5" x14ac:dyDescent="0.3">
      <c r="A85" s="64" t="s">
        <v>39</v>
      </c>
      <c r="B85" s="57">
        <v>44069</v>
      </c>
      <c r="C85" s="57">
        <v>45896</v>
      </c>
      <c r="D85" s="58">
        <v>0.11061937993435454</v>
      </c>
      <c r="E85" s="59">
        <v>3</v>
      </c>
    </row>
    <row r="86" spans="1:5" x14ac:dyDescent="0.3">
      <c r="A86" s="64" t="s">
        <v>40</v>
      </c>
      <c r="B86" s="57">
        <v>44041</v>
      </c>
      <c r="C86" s="57">
        <v>45868</v>
      </c>
      <c r="D86" s="58">
        <v>0.11091557968852109</v>
      </c>
      <c r="E86" s="59">
        <v>3</v>
      </c>
    </row>
    <row r="88" spans="1:5" x14ac:dyDescent="0.3">
      <c r="A88" s="92" t="s">
        <v>73</v>
      </c>
      <c r="B88" s="93"/>
      <c r="C88" s="93"/>
      <c r="D88" s="93"/>
      <c r="E88" s="93"/>
    </row>
    <row r="89" spans="1:5"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-0.29357850016176901</v>
      </c>
      <c r="D95" s="56">
        <v>-0.100631755222429</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9440</v>
      </c>
      <c r="D98" s="53">
        <v>9740</v>
      </c>
      <c r="E98" s="55" t="s">
        <v>14</v>
      </c>
    </row>
    <row r="99" spans="1:5" x14ac:dyDescent="0.3">
      <c r="A99" s="19"/>
      <c r="B99" s="20" t="s">
        <v>15</v>
      </c>
      <c r="C99" s="56">
        <v>-5.6124642115163999E-2</v>
      </c>
      <c r="D99" s="56">
        <v>-8.7225567010529304E-3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5.4" customHeight="1" x14ac:dyDescent="0.3">
      <c r="A102" s="131" t="s">
        <v>25</v>
      </c>
      <c r="B102" s="131"/>
      <c r="C102" s="131"/>
      <c r="D102" s="131"/>
      <c r="E102" s="131"/>
    </row>
    <row r="103" spans="1:5" x14ac:dyDescent="0.3">
      <c r="A103" s="5" t="s">
        <v>26</v>
      </c>
    </row>
    <row r="104" spans="1:5" x14ac:dyDescent="0.3">
      <c r="A104" s="65" t="s">
        <v>961</v>
      </c>
    </row>
    <row r="105" spans="1:5" x14ac:dyDescent="0.3">
      <c r="A105" s="65" t="s">
        <v>1075</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44159</v>
      </c>
      <c r="C111" s="57">
        <v>45986</v>
      </c>
      <c r="D111" s="58">
        <v>4.6586278750050808E-2</v>
      </c>
      <c r="E111" s="59">
        <v>2</v>
      </c>
    </row>
    <row r="112" spans="1:5" x14ac:dyDescent="0.3">
      <c r="A112" s="31" t="s">
        <v>37</v>
      </c>
      <c r="B112" s="57">
        <v>44131</v>
      </c>
      <c r="C112" s="57">
        <v>45958</v>
      </c>
      <c r="D112" s="58">
        <v>5.1303280956374347E-2</v>
      </c>
      <c r="E112" s="59">
        <v>3</v>
      </c>
    </row>
    <row r="113" spans="1:5" x14ac:dyDescent="0.3">
      <c r="A113" s="60" t="s">
        <v>38</v>
      </c>
      <c r="B113" s="57">
        <v>44103</v>
      </c>
      <c r="C113" s="57">
        <v>45930</v>
      </c>
      <c r="D113" s="58">
        <v>5.209140332038556E-2</v>
      </c>
      <c r="E113" s="59">
        <v>3</v>
      </c>
    </row>
    <row r="114" spans="1:5" x14ac:dyDescent="0.3">
      <c r="A114" s="60" t="s">
        <v>39</v>
      </c>
      <c r="B114" s="57">
        <v>44068</v>
      </c>
      <c r="C114" s="57">
        <v>45895</v>
      </c>
      <c r="D114" s="58">
        <v>5.3216378081850001E-2</v>
      </c>
      <c r="E114" s="59">
        <v>3</v>
      </c>
    </row>
    <row r="115" spans="1:5" x14ac:dyDescent="0.3">
      <c r="A115" s="60" t="s">
        <v>40</v>
      </c>
      <c r="B115" s="57">
        <v>44040</v>
      </c>
      <c r="C115" s="57">
        <v>45867</v>
      </c>
      <c r="D115" s="58">
        <v>5.3513921878244962E-2</v>
      </c>
      <c r="E115" s="59">
        <v>3</v>
      </c>
    </row>
    <row r="117" spans="1:5" x14ac:dyDescent="0.3">
      <c r="A117" s="92" t="s">
        <v>93</v>
      </c>
      <c r="B117" s="93"/>
      <c r="C117" s="93"/>
      <c r="D117" s="93"/>
      <c r="E117" s="93"/>
    </row>
    <row r="118" spans="1:5"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4780</v>
      </c>
      <c r="D123" s="54">
        <v>3980</v>
      </c>
      <c r="E123" s="55" t="s">
        <v>14</v>
      </c>
    </row>
    <row r="124" spans="1:5" x14ac:dyDescent="0.3">
      <c r="A124" s="19"/>
      <c r="B124" s="20" t="s">
        <v>15</v>
      </c>
      <c r="C124" s="56">
        <v>-0.52171458336173104</v>
      </c>
      <c r="D124" s="56">
        <v>-0.168280511106467</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10170</v>
      </c>
      <c r="D127" s="53">
        <v>12670</v>
      </c>
      <c r="E127" s="55" t="s">
        <v>14</v>
      </c>
    </row>
    <row r="128" spans="1:5" x14ac:dyDescent="0.3">
      <c r="A128" s="19"/>
      <c r="B128" s="20" t="s">
        <v>15</v>
      </c>
      <c r="C128" s="56">
        <v>1.71243502598959E-2</v>
      </c>
      <c r="D128" s="56">
        <v>4.8447039793583897E-2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3" customHeight="1" x14ac:dyDescent="0.3">
      <c r="A131" s="131" t="s">
        <v>25</v>
      </c>
      <c r="B131" s="131"/>
      <c r="C131" s="131"/>
      <c r="D131" s="131"/>
      <c r="E131" s="131"/>
    </row>
    <row r="132" spans="1:5" x14ac:dyDescent="0.3">
      <c r="A132" s="5" t="s">
        <v>26</v>
      </c>
    </row>
    <row r="133" spans="1:5" x14ac:dyDescent="0.3">
      <c r="A133" s="65" t="s">
        <v>983</v>
      </c>
    </row>
    <row r="134" spans="1:5" x14ac:dyDescent="0.3">
      <c r="A134" s="65" t="s">
        <v>1098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44152</v>
      </c>
      <c r="C140" s="57">
        <v>45986</v>
      </c>
      <c r="D140" s="58">
        <v>0.13865525169785201</v>
      </c>
      <c r="E140" s="59">
        <v>4</v>
      </c>
    </row>
    <row r="141" spans="1:5" x14ac:dyDescent="0.3">
      <c r="A141" s="31" t="s">
        <v>37</v>
      </c>
      <c r="B141" s="57">
        <v>44124</v>
      </c>
      <c r="C141" s="57">
        <v>45958</v>
      </c>
      <c r="D141" s="58">
        <v>0.14546709435322766</v>
      </c>
      <c r="E141" s="59">
        <v>4</v>
      </c>
    </row>
    <row r="142" spans="1:5" x14ac:dyDescent="0.3">
      <c r="A142" s="60" t="s">
        <v>38</v>
      </c>
      <c r="B142" s="57">
        <v>44096</v>
      </c>
      <c r="C142" s="57">
        <v>45930</v>
      </c>
      <c r="D142" s="58">
        <v>0.14456064132591229</v>
      </c>
      <c r="E142" s="59">
        <v>4</v>
      </c>
    </row>
    <row r="143" spans="1:5" x14ac:dyDescent="0.3">
      <c r="A143" s="60" t="s">
        <v>39</v>
      </c>
      <c r="B143" s="57">
        <v>44054</v>
      </c>
      <c r="C143" s="57">
        <v>45888</v>
      </c>
      <c r="D143" s="58">
        <v>0.14387147282917215</v>
      </c>
      <c r="E143" s="59">
        <v>4</v>
      </c>
    </row>
    <row r="144" spans="1:5" x14ac:dyDescent="0.3">
      <c r="A144" s="60" t="s">
        <v>40</v>
      </c>
      <c r="B144" s="57">
        <v>44027</v>
      </c>
      <c r="C144" s="57">
        <v>45860</v>
      </c>
      <c r="D144" s="58">
        <v>0.14421175822128107</v>
      </c>
      <c r="E144" s="59">
        <v>4</v>
      </c>
    </row>
    <row r="146" spans="1:5" x14ac:dyDescent="0.3">
      <c r="A146" s="92" t="s">
        <v>94</v>
      </c>
      <c r="B146" s="93"/>
      <c r="C146" s="93"/>
      <c r="D146" s="93"/>
      <c r="E146" s="93"/>
    </row>
    <row r="147" spans="1:5"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5990</v>
      </c>
      <c r="D152" s="54">
        <v>6200</v>
      </c>
      <c r="E152" s="55" t="s">
        <v>14</v>
      </c>
    </row>
    <row r="153" spans="1:5" x14ac:dyDescent="0.3">
      <c r="A153" s="19"/>
      <c r="B153" s="20" t="s">
        <v>15</v>
      </c>
      <c r="C153" s="56">
        <v>-0.40089090743951999</v>
      </c>
      <c r="D153" s="56">
        <v>-0.14717758656939101</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9390</v>
      </c>
      <c r="D156" s="53">
        <v>9710</v>
      </c>
      <c r="E156" s="55" t="s">
        <v>14</v>
      </c>
    </row>
    <row r="157" spans="1:5" x14ac:dyDescent="0.3">
      <c r="A157" s="19"/>
      <c r="B157" s="20" t="s">
        <v>15</v>
      </c>
      <c r="C157" s="56">
        <v>-6.1124608632733599E-2</v>
      </c>
      <c r="D157" s="56">
        <v>-9.7397199807499595E-3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33" customHeight="1" x14ac:dyDescent="0.3">
      <c r="A160" s="131" t="s">
        <v>25</v>
      </c>
      <c r="B160" s="131"/>
      <c r="C160" s="131"/>
      <c r="D160" s="131"/>
      <c r="E160" s="131"/>
    </row>
    <row r="161" spans="1:5" x14ac:dyDescent="0.3">
      <c r="A161" s="5" t="s">
        <v>26</v>
      </c>
    </row>
    <row r="162" spans="1:5" x14ac:dyDescent="0.3">
      <c r="A162" s="65" t="s">
        <v>964</v>
      </c>
    </row>
    <row r="163" spans="1:5" x14ac:dyDescent="0.3">
      <c r="A163" s="65" t="s">
        <v>990</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44159</v>
      </c>
      <c r="C169" s="57">
        <v>45986</v>
      </c>
      <c r="D169" s="58">
        <v>6.5536168220173982E-2</v>
      </c>
      <c r="E169" s="59">
        <v>3</v>
      </c>
    </row>
    <row r="170" spans="1:5" x14ac:dyDescent="0.3">
      <c r="A170" s="31" t="s">
        <v>37</v>
      </c>
      <c r="B170" s="57">
        <v>44131</v>
      </c>
      <c r="C170" s="57">
        <v>45958</v>
      </c>
      <c r="D170" s="58">
        <v>7.0690539801348692E-2</v>
      </c>
      <c r="E170" s="59">
        <v>3</v>
      </c>
    </row>
    <row r="171" spans="1:5" x14ac:dyDescent="0.3">
      <c r="A171" s="60" t="s">
        <v>38</v>
      </c>
      <c r="B171" s="57">
        <v>44103</v>
      </c>
      <c r="C171" s="57">
        <v>45930</v>
      </c>
      <c r="D171" s="58">
        <v>7.1599423262283357E-2</v>
      </c>
      <c r="E171" s="59">
        <v>3</v>
      </c>
    </row>
    <row r="172" spans="1:5" x14ac:dyDescent="0.3">
      <c r="A172" s="60" t="s">
        <v>39</v>
      </c>
      <c r="B172" s="57">
        <v>44068</v>
      </c>
      <c r="C172" s="57">
        <v>45895</v>
      </c>
      <c r="D172" s="58">
        <v>7.290684353788171E-2</v>
      </c>
      <c r="E172" s="59">
        <v>3</v>
      </c>
    </row>
    <row r="173" spans="1:5" x14ac:dyDescent="0.3">
      <c r="A173" s="60" t="s">
        <v>40</v>
      </c>
      <c r="B173" s="57">
        <v>44040</v>
      </c>
      <c r="C173" s="57">
        <v>45867</v>
      </c>
      <c r="D173" s="58">
        <v>7.3200000000000001E-2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-0.31957479624616503</v>
      </c>
      <c r="D182" s="56">
        <v>-0.113934427496463</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9800</v>
      </c>
      <c r="D185" s="53">
        <v>9990</v>
      </c>
      <c r="E185" s="55" t="s">
        <v>14</v>
      </c>
    </row>
    <row r="186" spans="1:5" x14ac:dyDescent="0.3">
      <c r="A186" s="19"/>
      <c r="B186" s="20" t="s">
        <v>15</v>
      </c>
      <c r="C186" s="56">
        <v>-1.9589642965510402E-2</v>
      </c>
      <c r="D186" s="56">
        <v>-2.54233908399626E-4</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799999999999997" customHeight="1" x14ac:dyDescent="0.3">
      <c r="A189" s="131" t="s">
        <v>25</v>
      </c>
      <c r="B189" s="131"/>
      <c r="C189" s="131"/>
      <c r="D189" s="131"/>
      <c r="E189" s="131"/>
    </row>
    <row r="190" spans="1:5" x14ac:dyDescent="0.3">
      <c r="A190" s="5" t="s">
        <v>26</v>
      </c>
    </row>
    <row r="191" spans="1:5" x14ac:dyDescent="0.3">
      <c r="A191" s="65" t="s">
        <v>974</v>
      </c>
    </row>
    <row r="192" spans="1:5" x14ac:dyDescent="0.3">
      <c r="A192" s="65" t="s">
        <v>1077</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44159</v>
      </c>
      <c r="C198" s="57">
        <v>45986</v>
      </c>
      <c r="D198" s="58">
        <v>6.0151241902059886E-2</v>
      </c>
      <c r="E198" s="59">
        <v>3</v>
      </c>
    </row>
    <row r="199" spans="1:5" x14ac:dyDescent="0.3">
      <c r="A199" s="31" t="s">
        <v>37</v>
      </c>
      <c r="B199" s="57">
        <v>44131</v>
      </c>
      <c r="C199" s="57">
        <v>45958</v>
      </c>
      <c r="D199" s="58">
        <v>6.0533697353576436E-2</v>
      </c>
      <c r="E199" s="59">
        <v>3</v>
      </c>
    </row>
    <row r="200" spans="1:5" x14ac:dyDescent="0.3">
      <c r="A200" s="60" t="s">
        <v>38</v>
      </c>
      <c r="B200" s="57">
        <v>44103</v>
      </c>
      <c r="C200" s="57">
        <v>45930</v>
      </c>
      <c r="D200" s="58">
        <v>6.0544114895892495E-2</v>
      </c>
      <c r="E200" s="59">
        <v>3</v>
      </c>
    </row>
    <row r="201" spans="1:5" x14ac:dyDescent="0.3">
      <c r="A201" s="60" t="s">
        <v>39</v>
      </c>
      <c r="B201" s="57">
        <v>44068</v>
      </c>
      <c r="C201" s="57">
        <v>45895</v>
      </c>
      <c r="D201" s="58">
        <v>6.0315117103967454E-2</v>
      </c>
      <c r="E201" s="59">
        <v>3</v>
      </c>
    </row>
    <row r="202" spans="1:5" x14ac:dyDescent="0.3">
      <c r="A202" s="60" t="s">
        <v>40</v>
      </c>
      <c r="B202" s="57">
        <v>44040</v>
      </c>
      <c r="C202" s="57">
        <v>45867</v>
      </c>
      <c r="D202" s="58">
        <v>6.0070439531411432E-2</v>
      </c>
      <c r="E202" s="59">
        <v>3</v>
      </c>
    </row>
    <row r="204" spans="1:5" x14ac:dyDescent="0.3">
      <c r="A204" s="92" t="s">
        <v>655</v>
      </c>
      <c r="B204" s="93"/>
      <c r="C204" s="93"/>
      <c r="D204" s="93"/>
      <c r="E204" s="93"/>
    </row>
    <row r="205" spans="1:5"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7450</v>
      </c>
      <c r="D210" s="62">
        <v>7680</v>
      </c>
      <c r="E210" s="63" t="s">
        <v>14</v>
      </c>
    </row>
    <row r="211" spans="1:5" x14ac:dyDescent="0.3">
      <c r="A211" s="19"/>
      <c r="B211" s="20" t="s">
        <v>15</v>
      </c>
      <c r="C211" s="56">
        <v>-0.25456183015997103</v>
      </c>
      <c r="D211" s="56">
        <v>-8.4406320638095597E-2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9470</v>
      </c>
      <c r="E214" s="63" t="s">
        <v>14</v>
      </c>
    </row>
    <row r="215" spans="1:5" x14ac:dyDescent="0.3">
      <c r="A215" s="19"/>
      <c r="B215" s="20" t="s">
        <v>15</v>
      </c>
      <c r="C215" s="56">
        <v>-5.8096611692228899E-2</v>
      </c>
      <c r="D215" s="56">
        <v>-1.8050603685281399E-2</v>
      </c>
      <c r="E215" s="22"/>
    </row>
    <row r="216" spans="1:5" x14ac:dyDescent="0.3">
      <c r="A216" s="8" t="s">
        <v>22</v>
      </c>
      <c r="B216" s="16" t="s">
        <v>11</v>
      </c>
      <c r="C216" s="61">
        <v>10130</v>
      </c>
      <c r="D216" s="61">
        <v>10810</v>
      </c>
      <c r="E216" s="63" t="s">
        <v>14</v>
      </c>
    </row>
    <row r="217" spans="1:5" x14ac:dyDescent="0.3">
      <c r="A217" s="19"/>
      <c r="B217" s="20" t="s">
        <v>15</v>
      </c>
      <c r="C217" s="56">
        <v>1.26498698460646E-2</v>
      </c>
      <c r="D217" s="56">
        <v>2.6293978077578599E-2</v>
      </c>
      <c r="E217" s="22"/>
    </row>
    <row r="218" spans="1:5" ht="34.200000000000003" customHeight="1" x14ac:dyDescent="0.3">
      <c r="A218" s="131" t="s">
        <v>25</v>
      </c>
      <c r="B218" s="131"/>
      <c r="C218" s="131"/>
      <c r="D218" s="131"/>
      <c r="E218" s="131"/>
    </row>
    <row r="219" spans="1:5" x14ac:dyDescent="0.3">
      <c r="A219" s="5" t="s">
        <v>26</v>
      </c>
    </row>
    <row r="220" spans="1:5" x14ac:dyDescent="0.3">
      <c r="A220" s="65" t="s">
        <v>974</v>
      </c>
    </row>
    <row r="221" spans="1:5" x14ac:dyDescent="0.3">
      <c r="A221" s="65" t="s">
        <v>1078</v>
      </c>
    </row>
    <row r="222" spans="1:5" x14ac:dyDescent="0.3">
      <c r="A222" s="65" t="s">
        <v>1099</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44160</v>
      </c>
      <c r="C227" s="57">
        <v>45987</v>
      </c>
      <c r="D227" s="58">
        <v>3.5944455752946081E-2</v>
      </c>
      <c r="E227" s="59">
        <v>2</v>
      </c>
    </row>
    <row r="228" spans="1:5" x14ac:dyDescent="0.3">
      <c r="A228" s="31" t="s">
        <v>37</v>
      </c>
      <c r="B228" s="57">
        <v>44132</v>
      </c>
      <c r="C228" s="57">
        <v>45959</v>
      </c>
      <c r="D228" s="58">
        <v>3.6082346341967296E-2</v>
      </c>
      <c r="E228" s="59">
        <v>2</v>
      </c>
    </row>
    <row r="229" spans="1:5" x14ac:dyDescent="0.3">
      <c r="A229" s="64" t="s">
        <v>38</v>
      </c>
      <c r="B229" s="57">
        <v>44097</v>
      </c>
      <c r="C229" s="57">
        <v>45924</v>
      </c>
      <c r="D229" s="58">
        <v>3.6293203543140765E-2</v>
      </c>
      <c r="E229" s="59">
        <v>2</v>
      </c>
    </row>
    <row r="230" spans="1:5" x14ac:dyDescent="0.3">
      <c r="A230" s="64" t="s">
        <v>39</v>
      </c>
      <c r="B230" s="57">
        <v>44069</v>
      </c>
      <c r="C230" s="57">
        <v>45896</v>
      </c>
      <c r="D230" s="58">
        <v>3.6400000000000002E-2</v>
      </c>
      <c r="E230" s="59">
        <v>2</v>
      </c>
    </row>
    <row r="231" spans="1:5" x14ac:dyDescent="0.3">
      <c r="A231" s="64" t="s">
        <v>40</v>
      </c>
      <c r="B231" s="57">
        <v>44041</v>
      </c>
      <c r="C231" s="57">
        <v>45868</v>
      </c>
      <c r="D231" s="58">
        <v>3.6276848087044754E-2</v>
      </c>
      <c r="E231" s="59">
        <v>2</v>
      </c>
    </row>
    <row r="233" spans="1:5" x14ac:dyDescent="0.3">
      <c r="A233" s="92" t="s">
        <v>894</v>
      </c>
      <c r="B233" s="93"/>
      <c r="C233" s="93"/>
      <c r="D233" s="93"/>
      <c r="E233" s="93"/>
    </row>
    <row r="234" spans="1:5"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7270</v>
      </c>
      <c r="D239" s="62">
        <v>7210</v>
      </c>
      <c r="E239" s="63" t="s">
        <v>14</v>
      </c>
    </row>
    <row r="240" spans="1:5" x14ac:dyDescent="0.3">
      <c r="A240" s="19"/>
      <c r="B240" s="20" t="s">
        <v>15</v>
      </c>
      <c r="C240" s="56">
        <v>-0.27283085146818298</v>
      </c>
      <c r="D240" s="56">
        <v>-0.103342091042252</v>
      </c>
      <c r="E240" s="22"/>
    </row>
    <row r="241" spans="1:5" x14ac:dyDescent="0.3">
      <c r="A241" s="8" t="s">
        <v>16</v>
      </c>
      <c r="B241" s="16" t="s">
        <v>11</v>
      </c>
      <c r="C241" s="61">
        <v>7760</v>
      </c>
      <c r="D241" s="61">
        <v>7790</v>
      </c>
      <c r="E241" s="63" t="s">
        <v>14</v>
      </c>
    </row>
    <row r="242" spans="1:5" x14ac:dyDescent="0.3">
      <c r="A242" s="19"/>
      <c r="B242" s="20" t="s">
        <v>15</v>
      </c>
      <c r="C242" s="56">
        <v>-0.22404424724602201</v>
      </c>
      <c r="D242" s="56">
        <v>-8.0019534076001403E-2</v>
      </c>
      <c r="E242" s="22"/>
    </row>
    <row r="243" spans="1:5" x14ac:dyDescent="0.3">
      <c r="A243" s="8" t="s">
        <v>19</v>
      </c>
      <c r="B243" s="16" t="s">
        <v>11</v>
      </c>
      <c r="C243" s="61">
        <v>9870</v>
      </c>
      <c r="D243" s="61">
        <v>10030</v>
      </c>
      <c r="E243" s="63" t="s">
        <v>14</v>
      </c>
    </row>
    <row r="244" spans="1:5" x14ac:dyDescent="0.3">
      <c r="A244" s="19"/>
      <c r="B244" s="20" t="s">
        <v>15</v>
      </c>
      <c r="C244" s="56">
        <v>-1.2777933070866099E-2</v>
      </c>
      <c r="D244" s="56">
        <v>9.9827900035198702E-4</v>
      </c>
      <c r="E244" s="22"/>
    </row>
    <row r="245" spans="1:5" x14ac:dyDescent="0.3">
      <c r="A245" s="8" t="s">
        <v>22</v>
      </c>
      <c r="B245" s="16" t="s">
        <v>11</v>
      </c>
      <c r="C245" s="61">
        <v>12700</v>
      </c>
      <c r="D245" s="61">
        <v>12330</v>
      </c>
      <c r="E245" s="63" t="s">
        <v>14</v>
      </c>
    </row>
    <row r="246" spans="1:5" x14ac:dyDescent="0.3">
      <c r="A246" s="19"/>
      <c r="B246" s="20" t="s">
        <v>15</v>
      </c>
      <c r="C246" s="56">
        <v>0.26964496667236398</v>
      </c>
      <c r="D246" s="56">
        <v>7.2253618345182499E-2</v>
      </c>
      <c r="E246" s="22"/>
    </row>
    <row r="247" spans="1:5" ht="35.4" customHeight="1" x14ac:dyDescent="0.3">
      <c r="A247" s="131" t="s">
        <v>25</v>
      </c>
      <c r="B247" s="131"/>
      <c r="C247" s="131"/>
      <c r="D247" s="131"/>
      <c r="E247" s="131"/>
    </row>
    <row r="248" spans="1:5" x14ac:dyDescent="0.3">
      <c r="A248" s="5" t="s">
        <v>26</v>
      </c>
    </row>
    <row r="249" spans="1:5" x14ac:dyDescent="0.3">
      <c r="A249" s="65" t="s">
        <v>996</v>
      </c>
    </row>
    <row r="250" spans="1:5" x14ac:dyDescent="0.3">
      <c r="A250" s="65" t="s">
        <v>1065</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44162</v>
      </c>
      <c r="C256" s="57">
        <v>45989</v>
      </c>
      <c r="D256" s="58">
        <v>5.4870989457190746E-2</v>
      </c>
      <c r="E256" s="59">
        <v>3</v>
      </c>
    </row>
    <row r="257" spans="1:5" x14ac:dyDescent="0.3">
      <c r="A257" s="31" t="s">
        <v>37</v>
      </c>
      <c r="B257" s="57">
        <v>44134</v>
      </c>
      <c r="C257" s="57">
        <v>45961</v>
      </c>
      <c r="D257" s="58">
        <v>6.3899999999999998E-2</v>
      </c>
      <c r="E257" s="59">
        <v>3</v>
      </c>
    </row>
    <row r="258" spans="1:5" x14ac:dyDescent="0.3">
      <c r="A258" s="64" t="s">
        <v>38</v>
      </c>
      <c r="B258" s="57">
        <v>44099</v>
      </c>
      <c r="C258" s="57">
        <v>45926</v>
      </c>
      <c r="D258" s="58">
        <v>6.8247944951010941E-2</v>
      </c>
      <c r="E258" s="59">
        <v>3</v>
      </c>
    </row>
    <row r="259" spans="1:5" x14ac:dyDescent="0.3">
      <c r="A259" s="64" t="s">
        <v>39</v>
      </c>
      <c r="B259" s="57">
        <v>44071</v>
      </c>
      <c r="C259" s="57">
        <v>45898</v>
      </c>
      <c r="D259" s="58">
        <v>7.0746226346296529E-2</v>
      </c>
      <c r="E259" s="59">
        <v>3</v>
      </c>
    </row>
    <row r="260" spans="1:5" x14ac:dyDescent="0.3">
      <c r="A260" s="64" t="s">
        <v>40</v>
      </c>
      <c r="B260" s="57">
        <v>44036</v>
      </c>
      <c r="C260" s="57">
        <v>45863</v>
      </c>
      <c r="D260" s="58">
        <v>7.2564886574690873E-2</v>
      </c>
      <c r="E260" s="59">
        <v>3</v>
      </c>
    </row>
    <row r="262" spans="1:5" x14ac:dyDescent="0.3">
      <c r="A262" s="92" t="s">
        <v>116</v>
      </c>
      <c r="B262" s="93"/>
      <c r="C262" s="93"/>
      <c r="D262" s="93"/>
      <c r="E262" s="93"/>
    </row>
    <row r="263" spans="1:5"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4420</v>
      </c>
      <c r="D268" s="62">
        <v>4110</v>
      </c>
      <c r="E268" s="63" t="s">
        <v>14</v>
      </c>
    </row>
    <row r="269" spans="1:5" x14ac:dyDescent="0.3">
      <c r="A269" s="19"/>
      <c r="B269" s="20" t="s">
        <v>15</v>
      </c>
      <c r="C269" s="56">
        <v>-0.55781779706932599</v>
      </c>
      <c r="D269" s="56">
        <v>-0.16305406621511001</v>
      </c>
      <c r="E269" s="22"/>
    </row>
    <row r="270" spans="1:5" x14ac:dyDescent="0.3">
      <c r="A270" s="8" t="s">
        <v>16</v>
      </c>
      <c r="B270" s="16" t="s">
        <v>11</v>
      </c>
      <c r="C270" s="61">
        <v>6750</v>
      </c>
      <c r="D270" s="61">
        <v>8330</v>
      </c>
      <c r="E270" s="63" t="s">
        <v>14</v>
      </c>
    </row>
    <row r="271" spans="1:5" x14ac:dyDescent="0.3">
      <c r="A271" s="19"/>
      <c r="B271" s="20" t="s">
        <v>15</v>
      </c>
      <c r="C271" s="56">
        <v>-0.32464066935604402</v>
      </c>
      <c r="D271" s="56">
        <v>-3.5937617847445001E-2</v>
      </c>
      <c r="E271" s="22"/>
    </row>
    <row r="272" spans="1:5" x14ac:dyDescent="0.3">
      <c r="A272" s="8" t="s">
        <v>19</v>
      </c>
      <c r="B272" s="16" t="s">
        <v>11</v>
      </c>
      <c r="C272" s="61">
        <v>10170</v>
      </c>
      <c r="D272" s="61">
        <v>14370</v>
      </c>
      <c r="E272" s="63" t="s">
        <v>14</v>
      </c>
    </row>
    <row r="273" spans="1:5" x14ac:dyDescent="0.3">
      <c r="A273" s="19"/>
      <c r="B273" s="20" t="s">
        <v>15</v>
      </c>
      <c r="C273" s="56">
        <v>1.7369686478168899E-2</v>
      </c>
      <c r="D273" s="56">
        <v>7.5239381008507494E-2</v>
      </c>
      <c r="E273" s="22"/>
    </row>
    <row r="274" spans="1:5" x14ac:dyDescent="0.3">
      <c r="A274" s="8" t="s">
        <v>22</v>
      </c>
      <c r="B274" s="16" t="s">
        <v>11</v>
      </c>
      <c r="C274" s="61">
        <v>19130</v>
      </c>
      <c r="D274" s="61">
        <v>18590</v>
      </c>
      <c r="E274" s="63" t="s">
        <v>14</v>
      </c>
    </row>
    <row r="275" spans="1:5" x14ac:dyDescent="0.3">
      <c r="A275" s="19"/>
      <c r="B275" s="20" t="s">
        <v>15</v>
      </c>
      <c r="C275" s="56">
        <v>0.91290870807640201</v>
      </c>
      <c r="D275" s="56">
        <v>0.13198719095612299</v>
      </c>
      <c r="E275" s="22"/>
    </row>
    <row r="276" spans="1:5" ht="37.200000000000003" customHeight="1" x14ac:dyDescent="0.3">
      <c r="A276" s="131" t="s">
        <v>25</v>
      </c>
      <c r="B276" s="131"/>
      <c r="C276" s="131"/>
      <c r="D276" s="131"/>
      <c r="E276" s="131"/>
    </row>
    <row r="277" spans="1:5" x14ac:dyDescent="0.3">
      <c r="A277" s="5" t="s">
        <v>26</v>
      </c>
    </row>
    <row r="278" spans="1:5" x14ac:dyDescent="0.3">
      <c r="A278" s="65" t="s">
        <v>1100</v>
      </c>
    </row>
    <row r="279" spans="1:5" x14ac:dyDescent="0.3">
      <c r="A279" s="65" t="s">
        <v>1059</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44162</v>
      </c>
      <c r="C285" s="57">
        <v>45989</v>
      </c>
      <c r="D285" s="58">
        <v>0.14348270368199942</v>
      </c>
      <c r="E285" s="59">
        <v>4</v>
      </c>
    </row>
    <row r="286" spans="1:5" x14ac:dyDescent="0.3">
      <c r="A286" s="31" t="s">
        <v>37</v>
      </c>
      <c r="B286" s="57">
        <v>44134</v>
      </c>
      <c r="C286" s="57">
        <v>45961</v>
      </c>
      <c r="D286" s="58">
        <v>0.14507613835146138</v>
      </c>
      <c r="E286" s="59">
        <v>4</v>
      </c>
    </row>
    <row r="287" spans="1:5" x14ac:dyDescent="0.3">
      <c r="A287" s="64" t="s">
        <v>38</v>
      </c>
      <c r="B287" s="57">
        <v>44103</v>
      </c>
      <c r="C287" s="57">
        <v>45930</v>
      </c>
      <c r="D287" s="58">
        <v>0.14880114640994443</v>
      </c>
      <c r="E287" s="59">
        <v>4</v>
      </c>
    </row>
    <row r="288" spans="1:5" x14ac:dyDescent="0.3">
      <c r="A288" s="64" t="s">
        <v>39</v>
      </c>
      <c r="B288" s="57">
        <v>44071</v>
      </c>
      <c r="C288" s="57">
        <v>45898</v>
      </c>
      <c r="D288" s="58">
        <v>0.14962374144286428</v>
      </c>
      <c r="E288" s="59">
        <v>4</v>
      </c>
    </row>
    <row r="289" spans="1:5" x14ac:dyDescent="0.3">
      <c r="A289" s="64" t="s">
        <v>40</v>
      </c>
      <c r="B289" s="57">
        <v>44042</v>
      </c>
      <c r="C289" s="57">
        <v>45869</v>
      </c>
      <c r="D289" s="58">
        <v>0.14899117732220488</v>
      </c>
      <c r="E289" s="59">
        <v>4</v>
      </c>
    </row>
    <row r="291" spans="1:5" x14ac:dyDescent="0.3">
      <c r="A291" s="92" t="s">
        <v>127</v>
      </c>
      <c r="B291" s="93"/>
      <c r="C291" s="93"/>
      <c r="D291" s="93"/>
      <c r="E291" s="93"/>
    </row>
    <row r="292" spans="1:5"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-0.63018760350806402</v>
      </c>
      <c r="D298" s="56">
        <v>-0.20645711704122199</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10390</v>
      </c>
      <c r="D301" s="61">
        <v>11880</v>
      </c>
      <c r="E301" s="63" t="s">
        <v>14</v>
      </c>
    </row>
    <row r="302" spans="1:5" x14ac:dyDescent="0.3">
      <c r="A302" s="19"/>
      <c r="B302" s="20" t="s">
        <v>15</v>
      </c>
      <c r="C302" s="56">
        <v>3.9386393442622798E-2</v>
      </c>
      <c r="D302" s="56">
        <v>3.5002364741330401E-2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4.799999999999997" customHeight="1" x14ac:dyDescent="0.3">
      <c r="A305" s="131" t="s">
        <v>25</v>
      </c>
      <c r="B305" s="131"/>
      <c r="C305" s="131"/>
      <c r="D305" s="131"/>
      <c r="E305" s="131"/>
    </row>
    <row r="306" spans="1:5" x14ac:dyDescent="0.3">
      <c r="A306" s="5" t="s">
        <v>26</v>
      </c>
    </row>
    <row r="307" spans="1:5" x14ac:dyDescent="0.3">
      <c r="A307" s="65" t="s">
        <v>1094</v>
      </c>
    </row>
    <row r="308" spans="1:5" x14ac:dyDescent="0.3">
      <c r="A308" s="65" t="s">
        <v>1098</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44162</v>
      </c>
      <c r="C314" s="57">
        <v>45989</v>
      </c>
      <c r="D314" s="58">
        <v>0.16803786903496784</v>
      </c>
      <c r="E314" s="59">
        <v>4</v>
      </c>
    </row>
    <row r="315" spans="1:5" x14ac:dyDescent="0.3">
      <c r="A315" s="31" t="s">
        <v>37</v>
      </c>
      <c r="B315" s="57">
        <v>44134</v>
      </c>
      <c r="C315" s="57">
        <v>45961</v>
      </c>
      <c r="D315" s="58">
        <v>0.17166769794799344</v>
      </c>
      <c r="E315" s="59">
        <v>4</v>
      </c>
    </row>
    <row r="316" spans="1:5" x14ac:dyDescent="0.3">
      <c r="A316" s="64" t="s">
        <v>38</v>
      </c>
      <c r="B316" s="57">
        <v>44103</v>
      </c>
      <c r="C316" s="57">
        <v>45930</v>
      </c>
      <c r="D316" s="58">
        <v>0.1729876992423233</v>
      </c>
      <c r="E316" s="59">
        <v>4</v>
      </c>
    </row>
    <row r="317" spans="1:5" x14ac:dyDescent="0.3">
      <c r="A317" s="64" t="s">
        <v>39</v>
      </c>
      <c r="B317" s="57">
        <v>44071</v>
      </c>
      <c r="C317" s="57">
        <v>45898</v>
      </c>
      <c r="D317" s="58">
        <v>0.17448464099943858</v>
      </c>
      <c r="E317" s="59">
        <v>4</v>
      </c>
    </row>
    <row r="318" spans="1:5" x14ac:dyDescent="0.3">
      <c r="A318" s="64" t="s">
        <v>40</v>
      </c>
      <c r="B318" s="57">
        <v>44042</v>
      </c>
      <c r="C318" s="57">
        <v>45869</v>
      </c>
      <c r="D318" s="58">
        <v>0.17459923259148807</v>
      </c>
      <c r="E318" s="59">
        <v>4</v>
      </c>
    </row>
    <row r="320" spans="1:5" x14ac:dyDescent="0.3">
      <c r="A320" s="92" t="s">
        <v>141</v>
      </c>
      <c r="B320" s="93"/>
      <c r="C320" s="93"/>
      <c r="D320" s="93"/>
      <c r="E320" s="93"/>
    </row>
    <row r="321" spans="1:5"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9120</v>
      </c>
      <c r="D326" s="62">
        <v>9400</v>
      </c>
      <c r="E326" s="63" t="s">
        <v>14</v>
      </c>
    </row>
    <row r="327" spans="1:5" x14ac:dyDescent="0.3">
      <c r="A327" s="19"/>
      <c r="B327" s="20" t="s">
        <v>15</v>
      </c>
      <c r="C327" s="56">
        <v>-8.7582627693115103E-2</v>
      </c>
      <c r="D327" s="56">
        <v>-3.0714093182790801E-2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3" customHeight="1" x14ac:dyDescent="0.3">
      <c r="A334" s="131" t="s">
        <v>25</v>
      </c>
      <c r="B334" s="131"/>
      <c r="C334" s="131"/>
      <c r="D334" s="131"/>
      <c r="E334" s="131"/>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44162</v>
      </c>
      <c r="C343" s="57">
        <v>45989</v>
      </c>
      <c r="D343" s="58">
        <v>1.4808779115627804E-2</v>
      </c>
      <c r="E343" s="59">
        <v>2</v>
      </c>
    </row>
    <row r="344" spans="1:5" x14ac:dyDescent="0.3">
      <c r="A344" s="31" t="s">
        <v>37</v>
      </c>
      <c r="B344" s="57">
        <v>44134</v>
      </c>
      <c r="C344" s="57">
        <v>45961</v>
      </c>
      <c r="D344" s="58">
        <v>1.4917574202510371E-2</v>
      </c>
      <c r="E344" s="59">
        <v>2</v>
      </c>
    </row>
    <row r="345" spans="1:5" x14ac:dyDescent="0.3">
      <c r="A345" s="64" t="s">
        <v>38</v>
      </c>
      <c r="B345" s="57">
        <v>44099</v>
      </c>
      <c r="C345" s="57">
        <v>45926</v>
      </c>
      <c r="D345" s="58">
        <v>1.5020653773542905E-2</v>
      </c>
      <c r="E345" s="59">
        <v>2</v>
      </c>
    </row>
    <row r="346" spans="1:5" x14ac:dyDescent="0.3">
      <c r="A346" s="64" t="s">
        <v>39</v>
      </c>
      <c r="B346" s="57">
        <v>44071</v>
      </c>
      <c r="C346" s="57">
        <v>45898</v>
      </c>
      <c r="D346" s="58">
        <v>1.5069043025327508E-2</v>
      </c>
      <c r="E346" s="59">
        <v>2</v>
      </c>
    </row>
    <row r="347" spans="1:5" x14ac:dyDescent="0.3">
      <c r="A347" s="64" t="s">
        <v>40</v>
      </c>
      <c r="B347" s="57">
        <v>44036</v>
      </c>
      <c r="C347" s="57">
        <v>45863</v>
      </c>
      <c r="D347" s="58">
        <v>1.5124878880182957E-2</v>
      </c>
      <c r="E347" s="59">
        <v>2</v>
      </c>
    </row>
    <row r="349" spans="1:5" x14ac:dyDescent="0.3">
      <c r="A349" s="92" t="s">
        <v>151</v>
      </c>
      <c r="B349" s="93"/>
      <c r="C349" s="93"/>
      <c r="D349" s="93"/>
      <c r="E349" s="93"/>
    </row>
    <row r="350" spans="1:5"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-0.60173498237415701</v>
      </c>
      <c r="D356" s="56">
        <v>-0.18780109973294801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1.7607424456058399E-2</v>
      </c>
      <c r="E358" s="22"/>
    </row>
    <row r="359" spans="1:5" x14ac:dyDescent="0.3">
      <c r="A359" s="8" t="s">
        <v>19</v>
      </c>
      <c r="B359" s="16" t="s">
        <v>11</v>
      </c>
      <c r="C359" s="61">
        <v>10670</v>
      </c>
      <c r="D359" s="61">
        <v>14930</v>
      </c>
      <c r="E359" s="63" t="s">
        <v>14</v>
      </c>
    </row>
    <row r="360" spans="1:5" x14ac:dyDescent="0.3">
      <c r="A360" s="19"/>
      <c r="B360" s="20" t="s">
        <v>15</v>
      </c>
      <c r="C360" s="56">
        <v>6.6962765017248196E-2</v>
      </c>
      <c r="D360" s="56">
        <v>8.3479086361602797E-2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799999999999997" customHeight="1" x14ac:dyDescent="0.3">
      <c r="A363" s="131" t="s">
        <v>25</v>
      </c>
      <c r="B363" s="131"/>
      <c r="C363" s="131"/>
      <c r="D363" s="131"/>
      <c r="E363" s="131"/>
    </row>
    <row r="364" spans="1:5" x14ac:dyDescent="0.3">
      <c r="A364" s="5" t="s">
        <v>26</v>
      </c>
    </row>
    <row r="365" spans="1:5" x14ac:dyDescent="0.3">
      <c r="A365" s="65" t="s">
        <v>1094</v>
      </c>
    </row>
    <row r="366" spans="1:5" x14ac:dyDescent="0.3">
      <c r="A366" s="65" t="s">
        <v>1101</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44162</v>
      </c>
      <c r="C372" s="57">
        <v>45989</v>
      </c>
      <c r="D372" s="58">
        <v>0.15146138959359137</v>
      </c>
      <c r="E372" s="59">
        <v>4</v>
      </c>
    </row>
    <row r="373" spans="1:5" x14ac:dyDescent="0.3">
      <c r="A373" s="31" t="s">
        <v>37</v>
      </c>
      <c r="B373" s="57">
        <v>44134</v>
      </c>
      <c r="C373" s="57">
        <v>45961</v>
      </c>
      <c r="D373" s="58">
        <v>0.15168929900440048</v>
      </c>
      <c r="E373" s="59">
        <v>4</v>
      </c>
    </row>
    <row r="374" spans="1:5" x14ac:dyDescent="0.3">
      <c r="A374" s="64" t="s">
        <v>38</v>
      </c>
      <c r="B374" s="57">
        <v>44103</v>
      </c>
      <c r="C374" s="57">
        <v>45930</v>
      </c>
      <c r="D374" s="58">
        <v>0.15126916113231928</v>
      </c>
      <c r="E374" s="59">
        <v>4</v>
      </c>
    </row>
    <row r="375" spans="1:5" x14ac:dyDescent="0.3">
      <c r="A375" s="64" t="s">
        <v>39</v>
      </c>
      <c r="B375" s="57">
        <v>44071</v>
      </c>
      <c r="C375" s="57">
        <v>45898</v>
      </c>
      <c r="D375" s="58">
        <v>0.15254571435624031</v>
      </c>
      <c r="E375" s="59">
        <v>4</v>
      </c>
    </row>
    <row r="376" spans="1:5" x14ac:dyDescent="0.3">
      <c r="A376" s="64" t="s">
        <v>40</v>
      </c>
      <c r="B376" s="57">
        <v>44042</v>
      </c>
      <c r="C376" s="57">
        <v>45869</v>
      </c>
      <c r="D376" s="58">
        <v>0.15179034759654939</v>
      </c>
      <c r="E376" s="59">
        <v>4</v>
      </c>
    </row>
    <row r="378" spans="1:5" x14ac:dyDescent="0.3">
      <c r="A378" s="92" t="s">
        <v>162</v>
      </c>
      <c r="B378" s="93"/>
      <c r="C378" s="93"/>
      <c r="D378" s="93"/>
      <c r="E378" s="93"/>
    </row>
    <row r="379" spans="1:5"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-0.11489887507391799</v>
      </c>
      <c r="D385" s="56">
        <v>-3.0913004006611199E-2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11040</v>
      </c>
      <c r="E388" s="63" t="s">
        <v>14</v>
      </c>
    </row>
    <row r="389" spans="1:5" x14ac:dyDescent="0.3">
      <c r="A389" s="19"/>
      <c r="B389" s="20" t="s">
        <v>15</v>
      </c>
      <c r="C389" s="56">
        <v>3.1791273843455398E-2</v>
      </c>
      <c r="D389" s="56">
        <v>2.00286940709693E-2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799999999999997" customHeight="1" x14ac:dyDescent="0.3">
      <c r="A392" s="131" t="s">
        <v>25</v>
      </c>
      <c r="B392" s="131"/>
      <c r="C392" s="131"/>
      <c r="D392" s="131"/>
      <c r="E392" s="131"/>
    </row>
    <row r="393" spans="1:5" x14ac:dyDescent="0.3">
      <c r="A393" s="5" t="s">
        <v>26</v>
      </c>
    </row>
    <row r="394" spans="1:5" x14ac:dyDescent="0.3">
      <c r="A394" s="65" t="s">
        <v>1071</v>
      </c>
    </row>
    <row r="395" spans="1:5" x14ac:dyDescent="0.3">
      <c r="A395" s="65" t="s">
        <v>1074</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44162</v>
      </c>
      <c r="C401" s="57">
        <v>45989</v>
      </c>
      <c r="D401" s="58">
        <v>2.7264339182777087E-2</v>
      </c>
      <c r="E401" s="59">
        <v>2</v>
      </c>
    </row>
    <row r="402" spans="1:5" x14ac:dyDescent="0.3">
      <c r="A402" s="31" t="s">
        <v>37</v>
      </c>
      <c r="B402" s="57">
        <v>44134</v>
      </c>
      <c r="C402" s="57">
        <v>45961</v>
      </c>
      <c r="D402" s="58">
        <v>3.1028761147046731E-2</v>
      </c>
      <c r="E402" s="59">
        <v>2</v>
      </c>
    </row>
    <row r="403" spans="1:5" x14ac:dyDescent="0.3">
      <c r="A403" s="64" t="s">
        <v>38</v>
      </c>
      <c r="B403" s="57">
        <v>44099</v>
      </c>
      <c r="C403" s="57">
        <v>45926</v>
      </c>
      <c r="D403" s="58">
        <v>3.3097615198936448E-2</v>
      </c>
      <c r="E403" s="59">
        <v>2</v>
      </c>
    </row>
    <row r="404" spans="1:5" x14ac:dyDescent="0.3">
      <c r="A404" s="64" t="s">
        <v>39</v>
      </c>
      <c r="B404" s="57">
        <v>44071</v>
      </c>
      <c r="C404" s="57">
        <v>45898</v>
      </c>
      <c r="D404" s="58">
        <v>3.418172464081215E-2</v>
      </c>
      <c r="E404" s="59">
        <v>2</v>
      </c>
    </row>
    <row r="405" spans="1:5" x14ac:dyDescent="0.3">
      <c r="A405" s="64" t="s">
        <v>40</v>
      </c>
      <c r="B405" s="57">
        <v>44036</v>
      </c>
      <c r="C405" s="57">
        <v>45863</v>
      </c>
      <c r="D405" s="58">
        <v>3.4843003823018373E-2</v>
      </c>
      <c r="E405" s="59">
        <v>2</v>
      </c>
    </row>
    <row r="407" spans="1:5" x14ac:dyDescent="0.3">
      <c r="A407" s="92" t="s">
        <v>171</v>
      </c>
      <c r="B407" s="93"/>
      <c r="C407" s="93"/>
      <c r="D407" s="93"/>
      <c r="E407" s="93"/>
    </row>
    <row r="408" spans="1:5"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-0.41248213522933902</v>
      </c>
      <c r="D414" s="56">
        <v>-0.15891017326350801</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10680</v>
      </c>
      <c r="E417" s="63" t="s">
        <v>14</v>
      </c>
    </row>
    <row r="418" spans="1:5" x14ac:dyDescent="0.3">
      <c r="A418" s="19"/>
      <c r="B418" s="20" t="s">
        <v>15</v>
      </c>
      <c r="C418" s="56">
        <v>4.2669438884224099E-3</v>
      </c>
      <c r="D418" s="56">
        <v>2.2137060159430798E-2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5.4" customHeight="1" x14ac:dyDescent="0.3">
      <c r="A421" s="131" t="s">
        <v>25</v>
      </c>
      <c r="B421" s="131"/>
      <c r="C421" s="131"/>
      <c r="D421" s="131"/>
      <c r="E421" s="131"/>
    </row>
    <row r="422" spans="1:5" x14ac:dyDescent="0.3">
      <c r="A422" s="5" t="s">
        <v>26</v>
      </c>
    </row>
    <row r="423" spans="1:5" x14ac:dyDescent="0.3">
      <c r="A423" s="65" t="s">
        <v>964</v>
      </c>
    </row>
    <row r="424" spans="1:5" x14ac:dyDescent="0.3">
      <c r="A424" s="65" t="s">
        <v>973</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44159</v>
      </c>
      <c r="C430" s="57">
        <v>45986</v>
      </c>
      <c r="D430" s="58">
        <v>9.3022155731481773E-2</v>
      </c>
      <c r="E430" s="59">
        <v>3</v>
      </c>
    </row>
    <row r="431" spans="1:5" x14ac:dyDescent="0.3">
      <c r="A431" s="31" t="s">
        <v>37</v>
      </c>
      <c r="B431" s="57">
        <v>44131</v>
      </c>
      <c r="C431" s="57">
        <v>45958</v>
      </c>
      <c r="D431" s="58">
        <v>9.8390659280604073E-2</v>
      </c>
      <c r="E431" s="59">
        <v>3</v>
      </c>
    </row>
    <row r="432" spans="1:5" x14ac:dyDescent="0.3">
      <c r="A432" s="64" t="s">
        <v>38</v>
      </c>
      <c r="B432" s="57">
        <v>44103</v>
      </c>
      <c r="C432" s="57">
        <v>45930</v>
      </c>
      <c r="D432" s="58">
        <v>9.9484989945754998E-2</v>
      </c>
      <c r="E432" s="59">
        <v>3</v>
      </c>
    </row>
    <row r="433" spans="1:5" x14ac:dyDescent="0.3">
      <c r="A433" s="64" t="s">
        <v>39</v>
      </c>
      <c r="B433" s="57">
        <v>44068</v>
      </c>
      <c r="C433" s="57">
        <v>45895</v>
      </c>
      <c r="D433" s="58">
        <v>0.1004876849557641</v>
      </c>
      <c r="E433" s="59">
        <v>3</v>
      </c>
    </row>
    <row r="434" spans="1:5" x14ac:dyDescent="0.3">
      <c r="A434" s="64" t="s">
        <v>40</v>
      </c>
      <c r="B434" s="57">
        <v>44040</v>
      </c>
      <c r="C434" s="57">
        <v>45867</v>
      </c>
      <c r="D434" s="58">
        <v>0.10009823015473031</v>
      </c>
      <c r="E434" s="59">
        <v>3</v>
      </c>
    </row>
    <row r="436" spans="1:5" x14ac:dyDescent="0.3">
      <c r="A436" s="92" t="s">
        <v>835</v>
      </c>
      <c r="B436" s="93"/>
      <c r="C436" s="93"/>
      <c r="D436" s="93"/>
      <c r="E436" s="93"/>
    </row>
    <row r="437" spans="1:5"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7520</v>
      </c>
      <c r="D442" s="62">
        <v>7480</v>
      </c>
      <c r="E442" s="63" t="s">
        <v>14</v>
      </c>
    </row>
    <row r="443" spans="1:5" x14ac:dyDescent="0.3">
      <c r="A443" s="19"/>
      <c r="B443" s="20" t="s">
        <v>15</v>
      </c>
      <c r="C443" s="56">
        <v>-0.24781645133723601</v>
      </c>
      <c r="D443" s="56">
        <v>-9.2285986081938706E-2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10060</v>
      </c>
      <c r="D446" s="61">
        <v>10300</v>
      </c>
      <c r="E446" s="63" t="s">
        <v>14</v>
      </c>
    </row>
    <row r="447" spans="1:5" x14ac:dyDescent="0.3">
      <c r="A447" s="19"/>
      <c r="B447" s="20" t="s">
        <v>15</v>
      </c>
      <c r="C447" s="56">
        <v>5.6201901312811203E-3</v>
      </c>
      <c r="D447" s="56">
        <v>9.7864159704728095E-3</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4.200000000000003" customHeight="1" x14ac:dyDescent="0.3">
      <c r="A450" s="131" t="s">
        <v>25</v>
      </c>
      <c r="B450" s="131"/>
      <c r="C450" s="131"/>
      <c r="D450" s="131"/>
      <c r="E450" s="131"/>
    </row>
    <row r="451" spans="1:5" x14ac:dyDescent="0.3">
      <c r="A451" s="5" t="s">
        <v>26</v>
      </c>
    </row>
    <row r="452" spans="1:5" x14ac:dyDescent="0.3">
      <c r="A452" s="65" t="s">
        <v>964</v>
      </c>
    </row>
    <row r="453" spans="1:5" x14ac:dyDescent="0.3">
      <c r="A453" s="65" t="s">
        <v>1102</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44159</v>
      </c>
      <c r="C459" s="57">
        <v>45989</v>
      </c>
      <c r="D459" s="58">
        <v>5.5487189360773452E-2</v>
      </c>
      <c r="E459" s="59">
        <v>3</v>
      </c>
    </row>
    <row r="460" spans="1:5" x14ac:dyDescent="0.3">
      <c r="A460" s="31" t="s">
        <v>37</v>
      </c>
      <c r="B460" s="57">
        <v>44131</v>
      </c>
      <c r="C460" s="57">
        <v>45961</v>
      </c>
      <c r="D460" s="58">
        <v>6.1141056227876259E-2</v>
      </c>
      <c r="E460" s="59">
        <v>3</v>
      </c>
    </row>
    <row r="461" spans="1:5" x14ac:dyDescent="0.3">
      <c r="A461" s="60" t="s">
        <v>38</v>
      </c>
      <c r="B461" s="57">
        <v>44096</v>
      </c>
      <c r="C461" s="57">
        <v>45926</v>
      </c>
      <c r="D461" s="58">
        <v>6.1898874261466022E-2</v>
      </c>
      <c r="E461" s="59">
        <v>3</v>
      </c>
    </row>
    <row r="462" spans="1:5" x14ac:dyDescent="0.3">
      <c r="A462" s="60" t="s">
        <v>39</v>
      </c>
      <c r="B462" s="57">
        <v>44068</v>
      </c>
      <c r="C462" s="57">
        <v>45898</v>
      </c>
      <c r="D462" s="58">
        <v>6.3005823366396929E-2</v>
      </c>
      <c r="E462" s="59">
        <v>3</v>
      </c>
    </row>
    <row r="463" spans="1:5" x14ac:dyDescent="0.3">
      <c r="A463" s="60" t="s">
        <v>40</v>
      </c>
      <c r="B463" s="57">
        <v>44033</v>
      </c>
      <c r="C463" s="57">
        <v>45863</v>
      </c>
      <c r="D463" s="58">
        <v>6.3110245175579241E-2</v>
      </c>
      <c r="E463" s="59">
        <v>3</v>
      </c>
    </row>
    <row r="465" spans="1:5" x14ac:dyDescent="0.3">
      <c r="A465" s="92" t="s">
        <v>180</v>
      </c>
      <c r="B465" s="93"/>
      <c r="C465" s="93"/>
      <c r="D465" s="93"/>
      <c r="E465" s="93"/>
    </row>
    <row r="466" spans="1:5"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-0.39501811072750898</v>
      </c>
      <c r="D472" s="56">
        <v>-0.15201290744579801</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10770</v>
      </c>
      <c r="E475" s="63" t="s">
        <v>14</v>
      </c>
    </row>
    <row r="476" spans="1:5" x14ac:dyDescent="0.3">
      <c r="A476" s="19"/>
      <c r="B476" s="20" t="s">
        <v>15</v>
      </c>
      <c r="C476" s="56">
        <v>8.5241503326738393E-3</v>
      </c>
      <c r="D476" s="56">
        <v>2.51926520677563E-2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7.200000000000003" customHeight="1" x14ac:dyDescent="0.3">
      <c r="A479" s="131" t="s">
        <v>25</v>
      </c>
      <c r="B479" s="131"/>
      <c r="C479" s="131"/>
      <c r="D479" s="131"/>
      <c r="E479" s="131"/>
    </row>
    <row r="480" spans="1:5" x14ac:dyDescent="0.3">
      <c r="A480" s="5" t="s">
        <v>26</v>
      </c>
    </row>
    <row r="481" spans="1:5" x14ac:dyDescent="0.3">
      <c r="A481" s="65" t="s">
        <v>964</v>
      </c>
    </row>
    <row r="482" spans="1:5" x14ac:dyDescent="0.3">
      <c r="A482" s="65" t="s">
        <v>992</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44159</v>
      </c>
      <c r="C488" s="57">
        <v>45986</v>
      </c>
      <c r="D488" s="58">
        <v>9.0031266146990044E-2</v>
      </c>
      <c r="E488" s="59">
        <v>3</v>
      </c>
    </row>
    <row r="489" spans="1:5" x14ac:dyDescent="0.3">
      <c r="A489" s="31" t="s">
        <v>37</v>
      </c>
      <c r="B489" s="57">
        <v>44131</v>
      </c>
      <c r="C489" s="57">
        <v>45958</v>
      </c>
      <c r="D489" s="58">
        <v>9.4988211337598258E-2</v>
      </c>
      <c r="E489" s="59">
        <v>3</v>
      </c>
    </row>
    <row r="490" spans="1:5" x14ac:dyDescent="0.3">
      <c r="A490" s="64" t="s">
        <v>38</v>
      </c>
      <c r="B490" s="57">
        <v>44103</v>
      </c>
      <c r="C490" s="57">
        <v>45930</v>
      </c>
      <c r="D490" s="58">
        <v>9.588499437660078E-2</v>
      </c>
      <c r="E490" s="59">
        <v>3</v>
      </c>
    </row>
    <row r="491" spans="1:5" x14ac:dyDescent="0.3">
      <c r="A491" s="64" t="s">
        <v>39</v>
      </c>
      <c r="B491" s="57">
        <v>44068</v>
      </c>
      <c r="C491" s="57">
        <v>45895</v>
      </c>
      <c r="D491" s="58">
        <v>9.6958651646999267E-2</v>
      </c>
      <c r="E491" s="59">
        <v>3</v>
      </c>
    </row>
    <row r="492" spans="1:5" x14ac:dyDescent="0.3">
      <c r="A492" s="64" t="s">
        <v>40</v>
      </c>
      <c r="B492" s="57">
        <v>44040</v>
      </c>
      <c r="C492" s="57">
        <v>45867</v>
      </c>
      <c r="D492" s="58">
        <v>9.6500000000000002E-2</v>
      </c>
      <c r="E492" s="59">
        <v>3</v>
      </c>
    </row>
    <row r="494" spans="1:5" x14ac:dyDescent="0.3">
      <c r="A494" s="92" t="s">
        <v>189</v>
      </c>
      <c r="B494" s="93"/>
      <c r="C494" s="93"/>
      <c r="D494" s="93"/>
      <c r="E494" s="93"/>
    </row>
    <row r="495" spans="1:5"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7530</v>
      </c>
      <c r="D500" s="54">
        <v>7880</v>
      </c>
      <c r="E500" s="55" t="s">
        <v>14</v>
      </c>
    </row>
    <row r="501" spans="1:5" x14ac:dyDescent="0.3">
      <c r="A501" s="19"/>
      <c r="B501" s="20" t="s">
        <v>15</v>
      </c>
      <c r="C501" s="56">
        <v>-0.247267049451738</v>
      </c>
      <c r="D501" s="56">
        <v>-0.112496036880516</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9370</v>
      </c>
      <c r="D504" s="53">
        <v>9750</v>
      </c>
      <c r="E504" s="55" t="s">
        <v>14</v>
      </c>
    </row>
    <row r="505" spans="1:5" x14ac:dyDescent="0.3">
      <c r="A505" s="19"/>
      <c r="B505" s="20" t="s">
        <v>15</v>
      </c>
      <c r="C505" s="56">
        <v>-6.3319999251157305E-2</v>
      </c>
      <c r="D505" s="56">
        <v>-1.27826171617426E-2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6" customHeight="1" x14ac:dyDescent="0.3">
      <c r="A508" s="131" t="s">
        <v>25</v>
      </c>
      <c r="B508" s="131"/>
      <c r="C508" s="131"/>
      <c r="D508" s="131"/>
      <c r="E508" s="131"/>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44152</v>
      </c>
      <c r="C517" s="57">
        <v>45986</v>
      </c>
      <c r="D517" s="58">
        <v>4.0264576504365025E-2</v>
      </c>
      <c r="E517" s="59">
        <v>2</v>
      </c>
    </row>
    <row r="518" spans="1:5" x14ac:dyDescent="0.3">
      <c r="A518" s="31" t="s">
        <v>37</v>
      </c>
      <c r="B518" s="57">
        <v>44124</v>
      </c>
      <c r="C518" s="57">
        <v>45958</v>
      </c>
      <c r="D518" s="58">
        <v>4.3953218793438387E-2</v>
      </c>
      <c r="E518" s="59">
        <v>2</v>
      </c>
    </row>
    <row r="519" spans="1:5" x14ac:dyDescent="0.3">
      <c r="A519" s="60" t="s">
        <v>38</v>
      </c>
      <c r="B519" s="57">
        <v>44096</v>
      </c>
      <c r="C519" s="57">
        <v>45930</v>
      </c>
      <c r="D519" s="58">
        <v>4.3814031325710018E-2</v>
      </c>
      <c r="E519" s="59">
        <v>2</v>
      </c>
    </row>
    <row r="520" spans="1:5" x14ac:dyDescent="0.3">
      <c r="A520" s="60" t="s">
        <v>39</v>
      </c>
      <c r="B520" s="57">
        <v>44054</v>
      </c>
      <c r="C520" s="57">
        <v>45888</v>
      </c>
      <c r="D520" s="58">
        <v>4.3562152795307417E-2</v>
      </c>
      <c r="E520" s="59">
        <v>2</v>
      </c>
    </row>
    <row r="521" spans="1:5" x14ac:dyDescent="0.3">
      <c r="A521" s="60" t="s">
        <v>40</v>
      </c>
      <c r="B521" s="57">
        <v>44027</v>
      </c>
      <c r="C521" s="57">
        <v>45860</v>
      </c>
      <c r="D521" s="58">
        <v>4.3151257514392208E-2</v>
      </c>
      <c r="E521" s="59">
        <v>2</v>
      </c>
    </row>
    <row r="523" spans="1:5" x14ac:dyDescent="0.3">
      <c r="A523" s="92" t="s">
        <v>210</v>
      </c>
      <c r="B523" s="93"/>
      <c r="C523" s="93"/>
      <c r="D523" s="93"/>
      <c r="E523" s="93"/>
    </row>
    <row r="524" spans="1:5"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7650</v>
      </c>
      <c r="D529" s="62">
        <v>8130</v>
      </c>
      <c r="E529" s="63" t="s">
        <v>14</v>
      </c>
    </row>
    <row r="530" spans="1:5" x14ac:dyDescent="0.3">
      <c r="A530" s="19"/>
      <c r="B530" s="20" t="s">
        <v>15</v>
      </c>
      <c r="C530" s="56">
        <v>-0.235043788371955</v>
      </c>
      <c r="D530" s="56">
        <v>-9.8542516377094602E-2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-2.2748494148802E-2</v>
      </c>
      <c r="D534" s="56">
        <v>6.6445913694333E-3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200000000000003" customHeight="1" x14ac:dyDescent="0.3">
      <c r="A537" s="131" t="s">
        <v>25</v>
      </c>
      <c r="B537" s="131"/>
      <c r="C537" s="131"/>
      <c r="D537" s="131"/>
      <c r="E537" s="131"/>
    </row>
    <row r="538" spans="1:5" x14ac:dyDescent="0.3">
      <c r="A538" s="5" t="s">
        <v>26</v>
      </c>
    </row>
    <row r="539" spans="1:5" x14ac:dyDescent="0.3">
      <c r="A539" s="65" t="s">
        <v>980</v>
      </c>
    </row>
    <row r="540" spans="1:5" x14ac:dyDescent="0.3">
      <c r="A540" s="65" t="s">
        <v>994</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44159</v>
      </c>
      <c r="C546" s="57">
        <v>45986</v>
      </c>
      <c r="D546" s="58">
        <v>3.5133991998551571E-2</v>
      </c>
      <c r="E546" s="59">
        <v>2</v>
      </c>
    </row>
    <row r="547" spans="1:5" x14ac:dyDescent="0.3">
      <c r="A547" s="31" t="s">
        <v>37</v>
      </c>
      <c r="B547" s="57">
        <v>44131</v>
      </c>
      <c r="C547" s="57">
        <v>45958</v>
      </c>
      <c r="D547" s="58">
        <v>3.9035442728813555E-2</v>
      </c>
      <c r="E547" s="59">
        <v>2</v>
      </c>
    </row>
    <row r="548" spans="1:5" x14ac:dyDescent="0.3">
      <c r="A548" s="64" t="s">
        <v>38</v>
      </c>
      <c r="B548" s="57">
        <v>44103</v>
      </c>
      <c r="C548" s="57">
        <v>45930</v>
      </c>
      <c r="D548" s="58">
        <v>3.9814896516253355E-2</v>
      </c>
      <c r="E548" s="59">
        <v>2</v>
      </c>
    </row>
    <row r="549" spans="1:5" x14ac:dyDescent="0.3">
      <c r="A549" s="64" t="s">
        <v>39</v>
      </c>
      <c r="B549" s="57">
        <v>44068</v>
      </c>
      <c r="C549" s="57">
        <v>45895</v>
      </c>
      <c r="D549" s="58">
        <v>4.0887568811025093E-2</v>
      </c>
      <c r="E549" s="59">
        <v>2</v>
      </c>
    </row>
    <row r="550" spans="1:5" x14ac:dyDescent="0.3">
      <c r="A550" s="64" t="s">
        <v>40</v>
      </c>
      <c r="B550" s="57">
        <v>44040</v>
      </c>
      <c r="C550" s="57">
        <v>45867</v>
      </c>
      <c r="D550" s="58">
        <v>4.1332464714979707E-2</v>
      </c>
      <c r="E550" s="59">
        <v>2</v>
      </c>
    </row>
    <row r="552" spans="1:5" x14ac:dyDescent="0.3">
      <c r="A552" s="92" t="s">
        <v>839</v>
      </c>
      <c r="B552" s="93"/>
      <c r="C552" s="93"/>
      <c r="D552" s="93"/>
      <c r="E552" s="93"/>
    </row>
    <row r="553" spans="1:5"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-0.40660434696925801</v>
      </c>
      <c r="D559" s="56">
        <v>-0.178959873268868</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9980</v>
      </c>
      <c r="D562" s="53">
        <v>11370</v>
      </c>
      <c r="E562" s="55" t="s">
        <v>14</v>
      </c>
    </row>
    <row r="563" spans="1:5" x14ac:dyDescent="0.3">
      <c r="A563" s="19"/>
      <c r="B563" s="20" t="s">
        <v>15</v>
      </c>
      <c r="C563" s="56">
        <v>-2.0673743669653599E-3</v>
      </c>
      <c r="D563" s="56">
        <v>4.3849582927762303E-2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4.799999999999997" customHeight="1" x14ac:dyDescent="0.3">
      <c r="A566" s="131" t="s">
        <v>25</v>
      </c>
      <c r="B566" s="131"/>
      <c r="C566" s="131"/>
      <c r="D566" s="131"/>
      <c r="E566" s="131"/>
    </row>
    <row r="567" spans="1:5" x14ac:dyDescent="0.3">
      <c r="A567" s="5" t="s">
        <v>26</v>
      </c>
    </row>
    <row r="568" spans="1:5" x14ac:dyDescent="0.3">
      <c r="A568" s="65" t="s">
        <v>961</v>
      </c>
    </row>
    <row r="569" spans="1:5" x14ac:dyDescent="0.3">
      <c r="A569" s="65" t="s">
        <v>1082</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44160</v>
      </c>
      <c r="C575" s="57">
        <v>45987</v>
      </c>
      <c r="D575" s="58">
        <v>0.10084924474085571</v>
      </c>
      <c r="E575" s="59">
        <v>3</v>
      </c>
    </row>
    <row r="576" spans="1:5" x14ac:dyDescent="0.3">
      <c r="A576" s="31" t="s">
        <v>37</v>
      </c>
      <c r="B576" s="57">
        <v>44132</v>
      </c>
      <c r="C576" s="57">
        <v>45959</v>
      </c>
      <c r="D576" s="58">
        <v>0.102740511197352</v>
      </c>
      <c r="E576" s="59">
        <v>3</v>
      </c>
    </row>
    <row r="577" spans="1:5" x14ac:dyDescent="0.3">
      <c r="A577" s="60" t="s">
        <v>38</v>
      </c>
      <c r="B577" s="57">
        <v>44097</v>
      </c>
      <c r="C577" s="57">
        <v>45924</v>
      </c>
      <c r="D577" s="58">
        <v>0.1042116349271314</v>
      </c>
      <c r="E577" s="59">
        <v>3</v>
      </c>
    </row>
    <row r="578" spans="1:5" x14ac:dyDescent="0.3">
      <c r="A578" s="60" t="s">
        <v>39</v>
      </c>
      <c r="B578" s="57">
        <v>44069</v>
      </c>
      <c r="C578" s="57">
        <v>45896</v>
      </c>
      <c r="D578" s="58">
        <v>0.10565769188506348</v>
      </c>
      <c r="E578" s="59">
        <v>3</v>
      </c>
    </row>
    <row r="579" spans="1:5" x14ac:dyDescent="0.3">
      <c r="A579" s="60" t="s">
        <v>40</v>
      </c>
      <c r="B579" s="57">
        <v>44041</v>
      </c>
      <c r="C579" s="57">
        <v>45868</v>
      </c>
      <c r="D579" s="58">
        <v>0.10620994050875977</v>
      </c>
      <c r="E579" s="59">
        <v>3</v>
      </c>
    </row>
    <row r="581" spans="1:5" x14ac:dyDescent="0.3">
      <c r="A581" s="92" t="s">
        <v>218</v>
      </c>
      <c r="B581" s="93"/>
      <c r="C581" s="93"/>
      <c r="D581" s="93"/>
      <c r="E581" s="93"/>
    </row>
    <row r="582" spans="1:5"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6140</v>
      </c>
      <c r="D587" s="62">
        <v>6330</v>
      </c>
      <c r="E587" s="63" t="s">
        <v>14</v>
      </c>
    </row>
    <row r="588" spans="1:5" x14ac:dyDescent="0.3">
      <c r="A588" s="19"/>
      <c r="B588" s="20" t="s">
        <v>15</v>
      </c>
      <c r="C588" s="56">
        <v>-0.38632250884145902</v>
      </c>
      <c r="D588" s="56">
        <v>-0.14145323420080999</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9490</v>
      </c>
      <c r="D591" s="61">
        <v>9970</v>
      </c>
      <c r="E591" s="63" t="s">
        <v>14</v>
      </c>
    </row>
    <row r="592" spans="1:5" x14ac:dyDescent="0.3">
      <c r="A592" s="19"/>
      <c r="B592" s="20" t="s">
        <v>15</v>
      </c>
      <c r="C592" s="56">
        <v>-5.0693332029548503E-2</v>
      </c>
      <c r="D592" s="56">
        <v>-1.1192933928858601E-3</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799999999999997" customHeight="1" x14ac:dyDescent="0.3">
      <c r="A595" s="131" t="s">
        <v>25</v>
      </c>
      <c r="B595" s="131"/>
      <c r="C595" s="131"/>
      <c r="D595" s="131"/>
      <c r="E595" s="131"/>
    </row>
    <row r="596" spans="1:5" x14ac:dyDescent="0.3">
      <c r="A596" s="5" t="s">
        <v>26</v>
      </c>
    </row>
    <row r="597" spans="1:5" x14ac:dyDescent="0.3">
      <c r="A597" s="65" t="s">
        <v>961</v>
      </c>
    </row>
    <row r="598" spans="1:5" x14ac:dyDescent="0.3">
      <c r="A598" s="65" t="s">
        <v>1046</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44159</v>
      </c>
      <c r="C604" s="57">
        <v>45986</v>
      </c>
      <c r="D604" s="58">
        <v>6.8270153310552209E-2</v>
      </c>
      <c r="E604" s="59">
        <v>3</v>
      </c>
    </row>
    <row r="605" spans="1:5" x14ac:dyDescent="0.3">
      <c r="A605" s="31" t="s">
        <v>37</v>
      </c>
      <c r="B605" s="57">
        <v>44131</v>
      </c>
      <c r="C605" s="57">
        <v>45958</v>
      </c>
      <c r="D605" s="58">
        <v>7.3890704384388467E-2</v>
      </c>
      <c r="E605" s="59">
        <v>3</v>
      </c>
    </row>
    <row r="606" spans="1:5" x14ac:dyDescent="0.3">
      <c r="A606" s="64" t="s">
        <v>38</v>
      </c>
      <c r="B606" s="57">
        <v>44103</v>
      </c>
      <c r="C606" s="57">
        <v>45930</v>
      </c>
      <c r="D606" s="58">
        <v>7.4450430042705379E-2</v>
      </c>
      <c r="E606" s="59">
        <v>3</v>
      </c>
    </row>
    <row r="607" spans="1:5" x14ac:dyDescent="0.3">
      <c r="A607" s="64" t="s">
        <v>39</v>
      </c>
      <c r="B607" s="57">
        <v>44068</v>
      </c>
      <c r="C607" s="57">
        <v>45895</v>
      </c>
      <c r="D607" s="58">
        <v>7.5194851792390133E-2</v>
      </c>
      <c r="E607" s="59">
        <v>3</v>
      </c>
    </row>
    <row r="608" spans="1:5" x14ac:dyDescent="0.3">
      <c r="A608" s="64" t="s">
        <v>40</v>
      </c>
      <c r="B608" s="57">
        <v>44040</v>
      </c>
      <c r="C608" s="57">
        <v>45867</v>
      </c>
      <c r="D608" s="58">
        <v>7.501908893073761E-2</v>
      </c>
      <c r="E608" s="59">
        <v>3</v>
      </c>
    </row>
    <row r="610" spans="1:5" x14ac:dyDescent="0.3">
      <c r="A610" s="92" t="s">
        <v>226</v>
      </c>
      <c r="B610" s="93"/>
      <c r="C610" s="93"/>
      <c r="D610" s="93"/>
      <c r="E610" s="93"/>
    </row>
    <row r="611" spans="1:5"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7150</v>
      </c>
      <c r="D616" s="62">
        <v>7270</v>
      </c>
      <c r="E616" s="63" t="s">
        <v>14</v>
      </c>
    </row>
    <row r="617" spans="1:5" x14ac:dyDescent="0.3">
      <c r="A617" s="19"/>
      <c r="B617" s="20" t="s">
        <v>15</v>
      </c>
      <c r="C617" s="56">
        <v>-0.28543594257036797</v>
      </c>
      <c r="D617" s="56">
        <v>-0.100787013023292</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9480</v>
      </c>
      <c r="D620" s="61">
        <v>9860</v>
      </c>
      <c r="E620" s="63" t="s">
        <v>14</v>
      </c>
    </row>
    <row r="621" spans="1:5" x14ac:dyDescent="0.3">
      <c r="A621" s="19"/>
      <c r="B621" s="20" t="s">
        <v>15</v>
      </c>
      <c r="C621" s="56">
        <v>-5.19020703079544E-2</v>
      </c>
      <c r="D621" s="56">
        <v>-4.5664949422784496E-3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131" t="s">
        <v>25</v>
      </c>
      <c r="B624" s="131"/>
      <c r="C624" s="131"/>
      <c r="D624" s="131"/>
      <c r="E624" s="131"/>
    </row>
    <row r="625" spans="1:5" x14ac:dyDescent="0.3">
      <c r="A625" s="5" t="s">
        <v>26</v>
      </c>
    </row>
    <row r="626" spans="1:5" x14ac:dyDescent="0.3">
      <c r="A626" s="65" t="s">
        <v>961</v>
      </c>
    </row>
    <row r="627" spans="1:5" x14ac:dyDescent="0.3">
      <c r="A627" s="65" t="s">
        <v>1063</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44159</v>
      </c>
      <c r="C633" s="57">
        <v>45986</v>
      </c>
      <c r="D633" s="58">
        <v>4.756177420627293E-2</v>
      </c>
      <c r="E633" s="59">
        <v>2</v>
      </c>
    </row>
    <row r="634" spans="1:5" x14ac:dyDescent="0.3">
      <c r="A634" s="31" t="s">
        <v>37</v>
      </c>
      <c r="B634" s="57">
        <v>44131</v>
      </c>
      <c r="C634" s="57">
        <v>45958</v>
      </c>
      <c r="D634" s="58">
        <v>5.2622851473123462E-2</v>
      </c>
      <c r="E634" s="59">
        <v>3</v>
      </c>
    </row>
    <row r="635" spans="1:5" x14ac:dyDescent="0.3">
      <c r="A635" s="64" t="s">
        <v>38</v>
      </c>
      <c r="B635" s="57">
        <v>44103</v>
      </c>
      <c r="C635" s="57">
        <v>45930</v>
      </c>
      <c r="D635" s="58">
        <v>5.33E-2</v>
      </c>
      <c r="E635" s="59">
        <v>3</v>
      </c>
    </row>
    <row r="636" spans="1:5" x14ac:dyDescent="0.3">
      <c r="A636" s="64" t="s">
        <v>39</v>
      </c>
      <c r="B636" s="57">
        <v>44068</v>
      </c>
      <c r="C636" s="57">
        <v>45895</v>
      </c>
      <c r="D636" s="58">
        <v>5.4248729934818156E-2</v>
      </c>
      <c r="E636" s="59">
        <v>3</v>
      </c>
    </row>
    <row r="637" spans="1:5" x14ac:dyDescent="0.3">
      <c r="A637" s="64" t="s">
        <v>40</v>
      </c>
      <c r="B637" s="57">
        <v>44040</v>
      </c>
      <c r="C637" s="57">
        <v>45867</v>
      </c>
      <c r="D637" s="58">
        <v>5.4415766739000268E-2</v>
      </c>
      <c r="E637" s="59">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1362F-FB4F-4650-95D6-EE40E448289D}">
  <dimension ref="A1:E637"/>
  <sheetViews>
    <sheetView workbookViewId="0">
      <selection activeCell="J14" sqref="J14"/>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-0.29180033480860201</v>
      </c>
      <c r="D8" s="56">
        <v>-0.10162198922759701</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9940</v>
      </c>
      <c r="E11" s="55" t="s">
        <v>14</v>
      </c>
    </row>
    <row r="12" spans="1:5" x14ac:dyDescent="0.3">
      <c r="A12" s="19"/>
      <c r="B12" s="20" t="s">
        <v>15</v>
      </c>
      <c r="C12" s="56">
        <v>-4.4036351315173097E-2</v>
      </c>
      <c r="D12" s="56">
        <v>-2.0208810207049698E-3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87" t="s">
        <v>25</v>
      </c>
      <c r="B15" s="87"/>
      <c r="C15" s="87"/>
      <c r="D15" s="87"/>
      <c r="E15" s="87"/>
    </row>
    <row r="16" spans="1:5" x14ac:dyDescent="0.3">
      <c r="A16" s="5" t="s">
        <v>26</v>
      </c>
    </row>
    <row r="17" spans="1:5" x14ac:dyDescent="0.3">
      <c r="A17" s="65" t="s">
        <v>961</v>
      </c>
    </row>
    <row r="18" spans="1:5" x14ac:dyDescent="0.3">
      <c r="A18" s="65" t="s">
        <v>1103</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44194</v>
      </c>
      <c r="C24" s="57">
        <v>46021</v>
      </c>
      <c r="D24" s="58">
        <v>4.4010450654236637E-2</v>
      </c>
      <c r="E24" s="59">
        <v>2</v>
      </c>
    </row>
    <row r="25" spans="1:5" x14ac:dyDescent="0.3">
      <c r="A25" s="31" t="s">
        <v>37</v>
      </c>
      <c r="B25" s="57">
        <v>44159</v>
      </c>
      <c r="C25" s="57">
        <v>45986</v>
      </c>
      <c r="D25" s="58">
        <v>4.4089996059194343E-2</v>
      </c>
      <c r="E25" s="59">
        <v>2</v>
      </c>
    </row>
    <row r="26" spans="1:5" x14ac:dyDescent="0.3">
      <c r="A26" s="60" t="s">
        <v>38</v>
      </c>
      <c r="B26" s="57">
        <v>44131</v>
      </c>
      <c r="C26" s="57">
        <v>45958</v>
      </c>
      <c r="D26" s="58">
        <v>4.8411779253646051E-2</v>
      </c>
      <c r="E26" s="59">
        <v>2</v>
      </c>
    </row>
    <row r="27" spans="1:5" x14ac:dyDescent="0.3">
      <c r="A27" s="60" t="s">
        <v>39</v>
      </c>
      <c r="B27" s="57">
        <v>44103</v>
      </c>
      <c r="C27" s="57">
        <v>45930</v>
      </c>
      <c r="D27" s="58">
        <v>4.9429592300372832E-2</v>
      </c>
      <c r="E27" s="59">
        <v>2</v>
      </c>
    </row>
    <row r="28" spans="1:5" x14ac:dyDescent="0.3">
      <c r="A28" s="60" t="s">
        <v>40</v>
      </c>
      <c r="B28" s="57">
        <v>44068</v>
      </c>
      <c r="C28" s="57">
        <v>45895</v>
      </c>
      <c r="D28" s="58">
        <v>4.9730730412405527E-2</v>
      </c>
      <c r="E28" s="59">
        <v>2</v>
      </c>
    </row>
    <row r="30" spans="1:5" x14ac:dyDescent="0.3">
      <c r="A30" s="92" t="s">
        <v>63</v>
      </c>
      <c r="B30" s="93"/>
      <c r="C30" s="93"/>
      <c r="D30" s="93"/>
      <c r="E30" s="93"/>
    </row>
    <row r="31" spans="1:5"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6120</v>
      </c>
      <c r="D36" s="54">
        <v>6380</v>
      </c>
      <c r="E36" s="55" t="s">
        <v>14</v>
      </c>
    </row>
    <row r="37" spans="1:5" x14ac:dyDescent="0.3">
      <c r="A37" s="19"/>
      <c r="B37" s="20" t="s">
        <v>15</v>
      </c>
      <c r="C37" s="56">
        <v>-0.38756634302417098</v>
      </c>
      <c r="D37" s="56">
        <v>-0.139185112999932</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9990</v>
      </c>
      <c r="E40" s="55" t="s">
        <v>14</v>
      </c>
    </row>
    <row r="41" spans="1:5" x14ac:dyDescent="0.3">
      <c r="A41" s="19"/>
      <c r="B41" s="20" t="s">
        <v>15</v>
      </c>
      <c r="C41" s="56">
        <v>-5.8540922309929598E-2</v>
      </c>
      <c r="D41" s="56">
        <v>-3.3692485123182402E-4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3" customHeight="1" x14ac:dyDescent="0.3">
      <c r="A44" s="87" t="s">
        <v>25</v>
      </c>
      <c r="B44" s="87"/>
      <c r="C44" s="87"/>
      <c r="D44" s="87"/>
      <c r="E44" s="87"/>
    </row>
    <row r="45" spans="1:5" x14ac:dyDescent="0.3">
      <c r="A45" s="5" t="s">
        <v>26</v>
      </c>
    </row>
    <row r="46" spans="1:5" x14ac:dyDescent="0.3">
      <c r="A46" s="65" t="s">
        <v>964</v>
      </c>
    </row>
    <row r="47" spans="1:5" x14ac:dyDescent="0.3">
      <c r="A47" s="65" t="s">
        <v>1104</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44194</v>
      </c>
      <c r="C53" s="57">
        <v>46021</v>
      </c>
      <c r="D53" s="58">
        <v>6.8113203237242639E-2</v>
      </c>
      <c r="E53" s="59">
        <v>3</v>
      </c>
    </row>
    <row r="54" spans="1:5" x14ac:dyDescent="0.3">
      <c r="A54" s="31" t="s">
        <v>37</v>
      </c>
      <c r="B54" s="57">
        <v>44159</v>
      </c>
      <c r="C54" s="57">
        <v>45986</v>
      </c>
      <c r="D54" s="58">
        <v>6.8183110086921156E-2</v>
      </c>
      <c r="E54" s="59">
        <v>3</v>
      </c>
    </row>
    <row r="55" spans="1:5" x14ac:dyDescent="0.3">
      <c r="A55" s="60" t="s">
        <v>38</v>
      </c>
      <c r="B55" s="57">
        <v>44131</v>
      </c>
      <c r="C55" s="57">
        <v>45958</v>
      </c>
      <c r="D55" s="58">
        <v>7.0517010048263995E-2</v>
      </c>
      <c r="E55" s="59">
        <v>3</v>
      </c>
    </row>
    <row r="56" spans="1:5" x14ac:dyDescent="0.3">
      <c r="A56" s="60" t="s">
        <v>39</v>
      </c>
      <c r="B56" s="57">
        <v>44103</v>
      </c>
      <c r="C56" s="57">
        <v>45930</v>
      </c>
      <c r="D56" s="58">
        <v>7.0836879772185654E-2</v>
      </c>
      <c r="E56" s="59">
        <v>3</v>
      </c>
    </row>
    <row r="57" spans="1:5" x14ac:dyDescent="0.3">
      <c r="A57" s="60" t="s">
        <v>40</v>
      </c>
      <c r="B57" s="57">
        <v>44068</v>
      </c>
      <c r="C57" s="57">
        <v>45895</v>
      </c>
      <c r="D57" s="58">
        <v>7.1060180341966164E-2</v>
      </c>
      <c r="E57" s="59">
        <v>3</v>
      </c>
    </row>
    <row r="59" spans="1:5" x14ac:dyDescent="0.3">
      <c r="A59" s="92" t="s">
        <v>1083</v>
      </c>
      <c r="B59" s="93"/>
      <c r="C59" s="93"/>
      <c r="D59" s="93"/>
      <c r="E59" s="93"/>
    </row>
    <row r="60" spans="1:5" x14ac:dyDescent="0.3">
      <c r="A60" s="1" t="s">
        <v>74</v>
      </c>
      <c r="B60" s="2"/>
      <c r="C60" s="94" t="s">
        <v>3</v>
      </c>
      <c r="D60" s="94" t="s">
        <v>75</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998</v>
      </c>
      <c r="C63" s="10"/>
      <c r="D63" s="11"/>
      <c r="E63" s="11"/>
    </row>
    <row r="64" spans="1:5" x14ac:dyDescent="0.3">
      <c r="A64" s="12"/>
      <c r="B64" s="13" t="s">
        <v>9</v>
      </c>
      <c r="C64" s="14"/>
      <c r="D64" s="15"/>
      <c r="E64" s="15"/>
    </row>
    <row r="65" spans="1:5" x14ac:dyDescent="0.3">
      <c r="A65" s="8" t="s">
        <v>10</v>
      </c>
      <c r="B65" s="16" t="s">
        <v>11</v>
      </c>
      <c r="C65" s="17" t="s">
        <v>594</v>
      </c>
      <c r="D65" s="18" t="s">
        <v>1084</v>
      </c>
      <c r="E65" s="17" t="s">
        <v>14</v>
      </c>
    </row>
    <row r="66" spans="1:5" x14ac:dyDescent="0.3">
      <c r="A66" s="19"/>
      <c r="B66" s="20" t="s">
        <v>15</v>
      </c>
      <c r="C66" s="21">
        <v>-0.45193864240024395</v>
      </c>
      <c r="D66" s="21">
        <v>-0.14029836855673128</v>
      </c>
      <c r="E66" s="22"/>
    </row>
    <row r="67" spans="1:5" x14ac:dyDescent="0.3">
      <c r="A67" s="8" t="s">
        <v>16</v>
      </c>
      <c r="B67" s="16" t="s">
        <v>11</v>
      </c>
      <c r="C67" s="17" t="s">
        <v>1085</v>
      </c>
      <c r="D67" s="17" t="s">
        <v>222</v>
      </c>
      <c r="E67" s="17" t="s">
        <v>14</v>
      </c>
    </row>
    <row r="68" spans="1:5" x14ac:dyDescent="0.3">
      <c r="A68" s="19"/>
      <c r="B68" s="20" t="s">
        <v>15</v>
      </c>
      <c r="C68" s="21">
        <v>-0.2033233830845772</v>
      </c>
      <c r="D68" s="21">
        <v>-9.8640872222491849E-3</v>
      </c>
      <c r="E68" s="22"/>
    </row>
    <row r="69" spans="1:5" x14ac:dyDescent="0.3">
      <c r="A69" s="8" t="s">
        <v>19</v>
      </c>
      <c r="B69" s="16" t="s">
        <v>11</v>
      </c>
      <c r="C69" s="17" t="s">
        <v>370</v>
      </c>
      <c r="D69" s="17" t="s">
        <v>1105</v>
      </c>
      <c r="E69" s="17" t="s">
        <v>14</v>
      </c>
    </row>
    <row r="70" spans="1:5" x14ac:dyDescent="0.3">
      <c r="A70" s="19"/>
      <c r="B70" s="20" t="s">
        <v>15</v>
      </c>
      <c r="C70" s="21">
        <v>-1.3219468154957448E-2</v>
      </c>
      <c r="D70" s="21">
        <v>5.7503464927792125E-2</v>
      </c>
      <c r="E70" s="22"/>
    </row>
    <row r="71" spans="1:5" x14ac:dyDescent="0.3">
      <c r="A71" s="8" t="s">
        <v>22</v>
      </c>
      <c r="B71" s="16" t="s">
        <v>11</v>
      </c>
      <c r="C71" s="17" t="s">
        <v>1087</v>
      </c>
      <c r="D71" s="17" t="s">
        <v>1088</v>
      </c>
      <c r="E71" s="17" t="s">
        <v>14</v>
      </c>
    </row>
    <row r="72" spans="1:5" x14ac:dyDescent="0.3">
      <c r="A72" s="19"/>
      <c r="B72" s="20" t="s">
        <v>15</v>
      </c>
      <c r="C72" s="21">
        <v>0.30535558889722414</v>
      </c>
      <c r="D72" s="21">
        <v>0.10384480486534353</v>
      </c>
      <c r="E72" s="22"/>
    </row>
    <row r="73" spans="1:5" ht="34.200000000000003" customHeight="1" x14ac:dyDescent="0.3">
      <c r="A73" s="87" t="s">
        <v>25</v>
      </c>
      <c r="B73" s="87"/>
      <c r="C73" s="87"/>
      <c r="D73" s="87"/>
      <c r="E73" s="87"/>
    </row>
    <row r="74" spans="1:5" x14ac:dyDescent="0.3">
      <c r="A74" s="5" t="s">
        <v>26</v>
      </c>
    </row>
    <row r="75" spans="1:5" s="70" customFormat="1" x14ac:dyDescent="0.3">
      <c r="A75" s="65" t="s">
        <v>1106</v>
      </c>
    </row>
    <row r="76" spans="1:5" s="70" customFormat="1" x14ac:dyDescent="0.3">
      <c r="A76" s="65" t="s">
        <v>766</v>
      </c>
    </row>
    <row r="77" spans="1:5" s="70" customFormat="1" x14ac:dyDescent="0.3">
      <c r="A77" s="65" t="s">
        <v>891</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44195</v>
      </c>
      <c r="C82" s="57">
        <v>46022</v>
      </c>
      <c r="D82" s="58">
        <v>0.10714350311669858</v>
      </c>
      <c r="E82" s="59">
        <v>3</v>
      </c>
    </row>
    <row r="83" spans="1:5" x14ac:dyDescent="0.3">
      <c r="A83" s="31" t="s">
        <v>37</v>
      </c>
      <c r="B83" s="57">
        <v>44160</v>
      </c>
      <c r="C83" s="57">
        <v>45987</v>
      </c>
      <c r="D83" s="58">
        <v>0.10687562861595977</v>
      </c>
      <c r="E83" s="59">
        <v>3</v>
      </c>
    </row>
    <row r="84" spans="1:5" x14ac:dyDescent="0.3">
      <c r="A84" s="23" t="s">
        <v>38</v>
      </c>
      <c r="B84" s="57">
        <v>44132</v>
      </c>
      <c r="C84" s="57">
        <v>45959</v>
      </c>
      <c r="D84" s="58">
        <v>0.10819284267146456</v>
      </c>
      <c r="E84" s="59">
        <v>3</v>
      </c>
    </row>
    <row r="85" spans="1:5" x14ac:dyDescent="0.3">
      <c r="A85" s="23" t="s">
        <v>39</v>
      </c>
      <c r="B85" s="57">
        <v>44097</v>
      </c>
      <c r="C85" s="57">
        <v>45924</v>
      </c>
      <c r="D85" s="58">
        <v>0.10936926360855306</v>
      </c>
      <c r="E85" s="59">
        <v>3</v>
      </c>
    </row>
    <row r="86" spans="1:5" x14ac:dyDescent="0.3">
      <c r="A86" s="23" t="s">
        <v>40</v>
      </c>
      <c r="B86" s="57">
        <v>44069</v>
      </c>
      <c r="C86" s="57">
        <v>45896</v>
      </c>
      <c r="D86" s="58">
        <v>0.11061937993435454</v>
      </c>
      <c r="E86" s="59">
        <v>3</v>
      </c>
    </row>
    <row r="88" spans="1:5" x14ac:dyDescent="0.3">
      <c r="A88" s="92" t="s">
        <v>73</v>
      </c>
      <c r="B88" s="93"/>
      <c r="C88" s="93"/>
      <c r="D88" s="93"/>
      <c r="E88" s="93"/>
    </row>
    <row r="89" spans="1:5"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7060</v>
      </c>
      <c r="D94" s="62">
        <v>7270</v>
      </c>
      <c r="E94" s="63" t="s">
        <v>14</v>
      </c>
    </row>
    <row r="95" spans="1:5" x14ac:dyDescent="0.3">
      <c r="A95" s="19"/>
      <c r="B95" s="20" t="s">
        <v>15</v>
      </c>
      <c r="C95" s="56">
        <v>-0.29374117196542898</v>
      </c>
      <c r="D95" s="56">
        <v>-0.10064966163523099</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9770</v>
      </c>
      <c r="E98" s="63" t="s">
        <v>14</v>
      </c>
    </row>
    <row r="99" spans="1:5" x14ac:dyDescent="0.3">
      <c r="A99" s="19"/>
      <c r="B99" s="20" t="s">
        <v>15</v>
      </c>
      <c r="C99" s="56">
        <v>-5.6124642115163999E-2</v>
      </c>
      <c r="D99" s="56">
        <v>-7.7404466573983699E-3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3" customHeight="1" x14ac:dyDescent="0.3">
      <c r="A102" s="87" t="s">
        <v>25</v>
      </c>
      <c r="B102" s="87"/>
      <c r="C102" s="87"/>
      <c r="D102" s="87"/>
      <c r="E102" s="87"/>
    </row>
    <row r="103" spans="1:5" x14ac:dyDescent="0.3">
      <c r="A103" s="5" t="s">
        <v>26</v>
      </c>
    </row>
    <row r="104" spans="1:5" x14ac:dyDescent="0.3">
      <c r="A104" s="65" t="s">
        <v>961</v>
      </c>
    </row>
    <row r="105" spans="1:5" x14ac:dyDescent="0.3">
      <c r="A105" s="65" t="s">
        <v>1107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44194</v>
      </c>
      <c r="C111" s="57">
        <v>46021</v>
      </c>
      <c r="D111" s="58">
        <v>4.6322192328671248E-2</v>
      </c>
      <c r="E111" s="59">
        <v>2</v>
      </c>
    </row>
    <row r="112" spans="1:5" x14ac:dyDescent="0.3">
      <c r="A112" s="31" t="s">
        <v>37</v>
      </c>
      <c r="B112" s="57">
        <v>44159</v>
      </c>
      <c r="C112" s="57">
        <v>45986</v>
      </c>
      <c r="D112" s="58">
        <v>4.6586278750050808E-2</v>
      </c>
      <c r="E112" s="59">
        <v>2</v>
      </c>
    </row>
    <row r="113" spans="1:5" x14ac:dyDescent="0.3">
      <c r="A113" s="64" t="s">
        <v>38</v>
      </c>
      <c r="B113" s="57">
        <v>44131</v>
      </c>
      <c r="C113" s="57">
        <v>45958</v>
      </c>
      <c r="D113" s="58">
        <v>5.1303280956374347E-2</v>
      </c>
      <c r="E113" s="59">
        <v>3</v>
      </c>
    </row>
    <row r="114" spans="1:5" x14ac:dyDescent="0.3">
      <c r="A114" s="64" t="s">
        <v>39</v>
      </c>
      <c r="B114" s="57">
        <v>44103</v>
      </c>
      <c r="C114" s="57">
        <v>45930</v>
      </c>
      <c r="D114" s="58">
        <v>5.209140332038556E-2</v>
      </c>
      <c r="E114" s="59">
        <v>3</v>
      </c>
    </row>
    <row r="115" spans="1:5" x14ac:dyDescent="0.3">
      <c r="A115" s="64" t="s">
        <v>40</v>
      </c>
      <c r="B115" s="57">
        <v>44068</v>
      </c>
      <c r="C115" s="57">
        <v>45895</v>
      </c>
      <c r="D115" s="58">
        <v>5.3216378081850001E-2</v>
      </c>
      <c r="E115" s="59">
        <v>3</v>
      </c>
    </row>
    <row r="117" spans="1:5" x14ac:dyDescent="0.3">
      <c r="A117" s="92" t="s">
        <v>93</v>
      </c>
      <c r="B117" s="93"/>
      <c r="C117" s="93"/>
      <c r="D117" s="93"/>
      <c r="E117" s="93"/>
    </row>
    <row r="118" spans="1:5"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3960</v>
      </c>
      <c r="E123" s="55" t="s">
        <v>14</v>
      </c>
    </row>
    <row r="124" spans="1:5" x14ac:dyDescent="0.3">
      <c r="A124" s="19"/>
      <c r="B124" s="20" t="s">
        <v>15</v>
      </c>
      <c r="C124" s="56">
        <v>-0.52127180134090301</v>
      </c>
      <c r="D124" s="56">
        <v>-0.169221987687487</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12710</v>
      </c>
      <c r="E127" s="55" t="s">
        <v>14</v>
      </c>
    </row>
    <row r="128" spans="1:5" x14ac:dyDescent="0.3">
      <c r="A128" s="19"/>
      <c r="B128" s="20" t="s">
        <v>15</v>
      </c>
      <c r="C128" s="56">
        <v>2.06125574272586E-2</v>
      </c>
      <c r="D128" s="56">
        <v>4.91438635418033E-2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87" t="s">
        <v>25</v>
      </c>
      <c r="B131" s="87"/>
      <c r="C131" s="87"/>
      <c r="D131" s="87"/>
      <c r="E131" s="87"/>
    </row>
    <row r="132" spans="1:5" x14ac:dyDescent="0.3">
      <c r="A132" s="5" t="s">
        <v>26</v>
      </c>
    </row>
    <row r="133" spans="1:5" x14ac:dyDescent="0.3">
      <c r="A133" s="65" t="s">
        <v>983</v>
      </c>
    </row>
    <row r="134" spans="1:5" x14ac:dyDescent="0.3">
      <c r="A134" s="65" t="s">
        <v>1108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44194</v>
      </c>
      <c r="C140" s="57">
        <v>46022</v>
      </c>
      <c r="D140" s="58">
        <v>0.13870282732666492</v>
      </c>
      <c r="E140" s="59">
        <v>4</v>
      </c>
    </row>
    <row r="141" spans="1:5" x14ac:dyDescent="0.3">
      <c r="A141" s="31" t="s">
        <v>37</v>
      </c>
      <c r="B141" s="57">
        <v>44152</v>
      </c>
      <c r="C141" s="57">
        <v>45986</v>
      </c>
      <c r="D141" s="58">
        <v>0.13865525169785201</v>
      </c>
      <c r="E141" s="59">
        <v>4</v>
      </c>
    </row>
    <row r="142" spans="1:5" x14ac:dyDescent="0.3">
      <c r="A142" s="60" t="s">
        <v>38</v>
      </c>
      <c r="B142" s="57">
        <v>44124</v>
      </c>
      <c r="C142" s="57">
        <v>45958</v>
      </c>
      <c r="D142" s="58">
        <v>0.14546709435322766</v>
      </c>
      <c r="E142" s="59">
        <v>4</v>
      </c>
    </row>
    <row r="143" spans="1:5" x14ac:dyDescent="0.3">
      <c r="A143" s="60" t="s">
        <v>39</v>
      </c>
      <c r="B143" s="57">
        <v>44096</v>
      </c>
      <c r="C143" s="57">
        <v>45930</v>
      </c>
      <c r="D143" s="58">
        <v>0.14456064132591229</v>
      </c>
      <c r="E143" s="59">
        <v>4</v>
      </c>
    </row>
    <row r="144" spans="1:5" x14ac:dyDescent="0.3">
      <c r="A144" s="60" t="s">
        <v>40</v>
      </c>
      <c r="B144" s="57">
        <v>44054</v>
      </c>
      <c r="C144" s="57">
        <v>45888</v>
      </c>
      <c r="D144" s="58">
        <v>0.14387147282917215</v>
      </c>
      <c r="E144" s="59">
        <v>4</v>
      </c>
    </row>
    <row r="146" spans="1:5" x14ac:dyDescent="0.3">
      <c r="A146" s="92" t="s">
        <v>94</v>
      </c>
      <c r="B146" s="93"/>
      <c r="C146" s="93"/>
      <c r="D146" s="93"/>
      <c r="E146" s="93"/>
    </row>
    <row r="147" spans="1:5"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5990</v>
      </c>
      <c r="D152" s="54">
        <v>6200</v>
      </c>
      <c r="E152" s="55" t="s">
        <v>14</v>
      </c>
    </row>
    <row r="153" spans="1:5" x14ac:dyDescent="0.3">
      <c r="A153" s="19"/>
      <c r="B153" s="20" t="s">
        <v>15</v>
      </c>
      <c r="C153" s="56">
        <v>-0.40090945389172999</v>
      </c>
      <c r="D153" s="56">
        <v>-0.147177534728824</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9400</v>
      </c>
      <c r="D156" s="53">
        <v>9770</v>
      </c>
      <c r="E156" s="55" t="s">
        <v>14</v>
      </c>
    </row>
    <row r="157" spans="1:5" x14ac:dyDescent="0.3">
      <c r="A157" s="19"/>
      <c r="B157" s="20" t="s">
        <v>15</v>
      </c>
      <c r="C157" s="56">
        <v>-5.9780497198879602E-2</v>
      </c>
      <c r="D157" s="56">
        <v>-7.6145833855805201E-3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40.200000000000003" customHeight="1" x14ac:dyDescent="0.3">
      <c r="A160" s="87" t="s">
        <v>25</v>
      </c>
      <c r="B160" s="87"/>
      <c r="C160" s="87"/>
      <c r="D160" s="87"/>
      <c r="E160" s="87"/>
    </row>
    <row r="161" spans="1:5" x14ac:dyDescent="0.3">
      <c r="A161" s="5" t="s">
        <v>26</v>
      </c>
    </row>
    <row r="162" spans="1:5" x14ac:dyDescent="0.3">
      <c r="A162" s="65" t="s">
        <v>964</v>
      </c>
    </row>
    <row r="163" spans="1:5" x14ac:dyDescent="0.3">
      <c r="A163" s="65" t="s">
        <v>1109</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44194</v>
      </c>
      <c r="C169" s="57">
        <v>46021</v>
      </c>
      <c r="D169" s="58">
        <v>6.5328641062227272E-2</v>
      </c>
      <c r="E169" s="59">
        <v>3</v>
      </c>
    </row>
    <row r="170" spans="1:5" x14ac:dyDescent="0.3">
      <c r="A170" s="31" t="s">
        <v>37</v>
      </c>
      <c r="B170" s="57">
        <v>44159</v>
      </c>
      <c r="C170" s="57">
        <v>45986</v>
      </c>
      <c r="D170" s="58">
        <v>6.5536168220173982E-2</v>
      </c>
      <c r="E170" s="59">
        <v>3</v>
      </c>
    </row>
    <row r="171" spans="1:5" x14ac:dyDescent="0.3">
      <c r="A171" s="60" t="s">
        <v>38</v>
      </c>
      <c r="B171" s="57">
        <v>44131</v>
      </c>
      <c r="C171" s="57">
        <v>45958</v>
      </c>
      <c r="D171" s="58">
        <v>7.0690539801348692E-2</v>
      </c>
      <c r="E171" s="59">
        <v>3</v>
      </c>
    </row>
    <row r="172" spans="1:5" x14ac:dyDescent="0.3">
      <c r="A172" s="60" t="s">
        <v>39</v>
      </c>
      <c r="B172" s="57">
        <v>44103</v>
      </c>
      <c r="C172" s="57">
        <v>45930</v>
      </c>
      <c r="D172" s="58">
        <v>7.1599423262283357E-2</v>
      </c>
      <c r="E172" s="59">
        <v>3</v>
      </c>
    </row>
    <row r="173" spans="1:5" x14ac:dyDescent="0.3">
      <c r="A173" s="60" t="s">
        <v>40</v>
      </c>
      <c r="B173" s="57">
        <v>44068</v>
      </c>
      <c r="C173" s="57">
        <v>45895</v>
      </c>
      <c r="D173" s="58">
        <v>7.290684353788171E-2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6800</v>
      </c>
      <c r="D181" s="62">
        <v>6960</v>
      </c>
      <c r="E181" s="63" t="s">
        <v>14</v>
      </c>
    </row>
    <row r="182" spans="1:5" x14ac:dyDescent="0.3">
      <c r="A182" s="19"/>
      <c r="B182" s="20" t="s">
        <v>15</v>
      </c>
      <c r="C182" s="56">
        <v>-0.319601100791569</v>
      </c>
      <c r="D182" s="56">
        <v>-0.113938235171263</v>
      </c>
      <c r="E182" s="22"/>
    </row>
    <row r="183" spans="1:5" x14ac:dyDescent="0.3">
      <c r="A183" s="8" t="s">
        <v>16</v>
      </c>
      <c r="B183" s="16" t="s">
        <v>11</v>
      </c>
      <c r="C183" s="61">
        <v>8390</v>
      </c>
      <c r="D183" s="61">
        <v>9160</v>
      </c>
      <c r="E183" s="63" t="s">
        <v>14</v>
      </c>
    </row>
    <row r="184" spans="1:5" x14ac:dyDescent="0.3">
      <c r="A184" s="19"/>
      <c r="B184" s="20" t="s">
        <v>15</v>
      </c>
      <c r="C184" s="56">
        <v>-0.16149393694422001</v>
      </c>
      <c r="D184" s="56">
        <v>-2.89134722795246E-2</v>
      </c>
      <c r="E184" s="22"/>
    </row>
    <row r="185" spans="1:5" x14ac:dyDescent="0.3">
      <c r="A185" s="8" t="s">
        <v>19</v>
      </c>
      <c r="B185" s="16" t="s">
        <v>11</v>
      </c>
      <c r="C185" s="61">
        <v>9830</v>
      </c>
      <c r="D185" s="61">
        <v>10060</v>
      </c>
      <c r="E185" s="63" t="s">
        <v>14</v>
      </c>
    </row>
    <row r="186" spans="1:5" x14ac:dyDescent="0.3">
      <c r="A186" s="19"/>
      <c r="B186" s="20" t="s">
        <v>15</v>
      </c>
      <c r="C186" s="56">
        <v>-1.67289769479902E-2</v>
      </c>
      <c r="D186" s="56">
        <v>2.0965903565723898E-3</v>
      </c>
      <c r="E186" s="22"/>
    </row>
    <row r="187" spans="1:5" x14ac:dyDescent="0.3">
      <c r="A187" s="8" t="s">
        <v>22</v>
      </c>
      <c r="B187" s="16" t="s">
        <v>11</v>
      </c>
      <c r="C187" s="61">
        <v>10940</v>
      </c>
      <c r="D187" s="61">
        <v>11730</v>
      </c>
      <c r="E187" s="63" t="s">
        <v>14</v>
      </c>
    </row>
    <row r="188" spans="1:5" x14ac:dyDescent="0.3">
      <c r="A188" s="19"/>
      <c r="B188" s="20" t="s">
        <v>15</v>
      </c>
      <c r="C188" s="56">
        <v>9.3505356951153903E-2</v>
      </c>
      <c r="D188" s="56">
        <v>5.4674499198122499E-2</v>
      </c>
      <c r="E188" s="22"/>
    </row>
    <row r="189" spans="1:5" ht="34.799999999999997" customHeight="1" x14ac:dyDescent="0.3">
      <c r="A189" s="87" t="s">
        <v>25</v>
      </c>
      <c r="B189" s="87"/>
      <c r="C189" s="87"/>
      <c r="D189" s="87"/>
      <c r="E189" s="87"/>
    </row>
    <row r="190" spans="1:5" x14ac:dyDescent="0.3">
      <c r="A190" s="5" t="s">
        <v>26</v>
      </c>
    </row>
    <row r="191" spans="1:5" x14ac:dyDescent="0.3">
      <c r="A191" s="65" t="s">
        <v>974</v>
      </c>
    </row>
    <row r="192" spans="1:5" x14ac:dyDescent="0.3">
      <c r="A192" s="65" t="s">
        <v>1110</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44194</v>
      </c>
      <c r="C198" s="57">
        <v>46021</v>
      </c>
      <c r="D198" s="58">
        <v>6.0158419185069013E-2</v>
      </c>
      <c r="E198" s="59">
        <v>3</v>
      </c>
    </row>
    <row r="199" spans="1:5" x14ac:dyDescent="0.3">
      <c r="A199" s="31" t="s">
        <v>37</v>
      </c>
      <c r="B199" s="57">
        <v>44159</v>
      </c>
      <c r="C199" s="57">
        <v>45986</v>
      </c>
      <c r="D199" s="58">
        <v>6.0151241902059886E-2</v>
      </c>
      <c r="E199" s="59">
        <v>3</v>
      </c>
    </row>
    <row r="200" spans="1:5" x14ac:dyDescent="0.3">
      <c r="A200" s="64" t="s">
        <v>38</v>
      </c>
      <c r="B200" s="57">
        <v>44131</v>
      </c>
      <c r="C200" s="57">
        <v>45958</v>
      </c>
      <c r="D200" s="58">
        <v>6.0533697353576436E-2</v>
      </c>
      <c r="E200" s="59">
        <v>3</v>
      </c>
    </row>
    <row r="201" spans="1:5" x14ac:dyDescent="0.3">
      <c r="A201" s="64" t="s">
        <v>39</v>
      </c>
      <c r="B201" s="57">
        <v>44103</v>
      </c>
      <c r="C201" s="57">
        <v>45930</v>
      </c>
      <c r="D201" s="58">
        <v>6.0544114895892495E-2</v>
      </c>
      <c r="E201" s="59">
        <v>3</v>
      </c>
    </row>
    <row r="202" spans="1:5" x14ac:dyDescent="0.3">
      <c r="A202" s="64" t="s">
        <v>40</v>
      </c>
      <c r="B202" s="57">
        <v>44068</v>
      </c>
      <c r="C202" s="57">
        <v>45895</v>
      </c>
      <c r="D202" s="58">
        <v>6.0315117103967454E-2</v>
      </c>
      <c r="E202" s="59">
        <v>3</v>
      </c>
    </row>
    <row r="204" spans="1:5" x14ac:dyDescent="0.3">
      <c r="A204" s="92" t="s">
        <v>655</v>
      </c>
      <c r="B204" s="93"/>
      <c r="C204" s="93"/>
      <c r="D204" s="93"/>
      <c r="E204" s="93"/>
    </row>
    <row r="205" spans="1:5"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-0.25458808044822301</v>
      </c>
      <c r="D211" s="56">
        <v>-8.4409686069414402E-2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9530</v>
      </c>
      <c r="E214" s="55" t="s">
        <v>14</v>
      </c>
    </row>
    <row r="215" spans="1:5" x14ac:dyDescent="0.3">
      <c r="A215" s="19"/>
      <c r="B215" s="20" t="s">
        <v>15</v>
      </c>
      <c r="C215" s="56">
        <v>-5.7703202922336001E-2</v>
      </c>
      <c r="D215" s="56">
        <v>-1.59766649887709E-2</v>
      </c>
      <c r="E215" s="22"/>
    </row>
    <row r="216" spans="1:5" x14ac:dyDescent="0.3">
      <c r="A216" s="8" t="s">
        <v>22</v>
      </c>
      <c r="B216" s="16" t="s">
        <v>11</v>
      </c>
      <c r="C216" s="53">
        <v>10130</v>
      </c>
      <c r="D216" s="53">
        <v>10900</v>
      </c>
      <c r="E216" s="55" t="s">
        <v>14</v>
      </c>
    </row>
    <row r="217" spans="1:5" x14ac:dyDescent="0.3">
      <c r="A217" s="19"/>
      <c r="B217" s="20" t="s">
        <v>15</v>
      </c>
      <c r="C217" s="56">
        <v>1.26498698460646E-2</v>
      </c>
      <c r="D217" s="56">
        <v>2.9203187882567799E-2</v>
      </c>
      <c r="E217" s="22"/>
    </row>
    <row r="218" spans="1:5" ht="33" customHeight="1" x14ac:dyDescent="0.3">
      <c r="A218" s="87" t="s">
        <v>25</v>
      </c>
      <c r="B218" s="87"/>
      <c r="C218" s="87"/>
      <c r="D218" s="87"/>
      <c r="E218" s="87"/>
    </row>
    <row r="219" spans="1:5" x14ac:dyDescent="0.3">
      <c r="A219" s="5" t="s">
        <v>26</v>
      </c>
    </row>
    <row r="220" spans="1:5" x14ac:dyDescent="0.3">
      <c r="A220" s="65" t="s">
        <v>974</v>
      </c>
    </row>
    <row r="221" spans="1:5" x14ac:dyDescent="0.3">
      <c r="A221" s="65" t="s">
        <v>1111</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44195</v>
      </c>
      <c r="C227" s="57">
        <v>46022</v>
      </c>
      <c r="D227" s="58">
        <v>3.5950387419008474E-2</v>
      </c>
      <c r="E227" s="59">
        <v>2</v>
      </c>
    </row>
    <row r="228" spans="1:5" x14ac:dyDescent="0.3">
      <c r="A228" s="31" t="s">
        <v>37</v>
      </c>
      <c r="B228" s="57">
        <v>44160</v>
      </c>
      <c r="C228" s="57">
        <v>45987</v>
      </c>
      <c r="D228" s="58">
        <v>3.5944455752946081E-2</v>
      </c>
      <c r="E228" s="59">
        <v>2</v>
      </c>
    </row>
    <row r="229" spans="1:5" x14ac:dyDescent="0.3">
      <c r="A229" s="60" t="s">
        <v>38</v>
      </c>
      <c r="B229" s="57">
        <v>44132</v>
      </c>
      <c r="C229" s="57">
        <v>45959</v>
      </c>
      <c r="D229" s="58">
        <v>3.6082346341967296E-2</v>
      </c>
      <c r="E229" s="59">
        <v>2</v>
      </c>
    </row>
    <row r="230" spans="1:5" x14ac:dyDescent="0.3">
      <c r="A230" s="60" t="s">
        <v>39</v>
      </c>
      <c r="B230" s="57">
        <v>44097</v>
      </c>
      <c r="C230" s="57">
        <v>45924</v>
      </c>
      <c r="D230" s="58">
        <v>3.6293203543140765E-2</v>
      </c>
      <c r="E230" s="59">
        <v>2</v>
      </c>
    </row>
    <row r="231" spans="1:5" x14ac:dyDescent="0.3">
      <c r="A231" s="60" t="s">
        <v>40</v>
      </c>
      <c r="B231" s="57">
        <v>44069</v>
      </c>
      <c r="C231" s="57">
        <v>45896</v>
      </c>
      <c r="D231" s="58">
        <v>3.6400000000000002E-2</v>
      </c>
      <c r="E231" s="59">
        <v>2</v>
      </c>
    </row>
    <row r="233" spans="1:5" x14ac:dyDescent="0.3">
      <c r="A233" s="92" t="s">
        <v>894</v>
      </c>
      <c r="B233" s="93"/>
      <c r="C233" s="93"/>
      <c r="D233" s="93"/>
      <c r="E233" s="93"/>
    </row>
    <row r="234" spans="1:5"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7270</v>
      </c>
      <c r="D239" s="54">
        <v>7210</v>
      </c>
      <c r="E239" s="55" t="s">
        <v>14</v>
      </c>
    </row>
    <row r="240" spans="1:5" x14ac:dyDescent="0.3">
      <c r="A240" s="19"/>
      <c r="B240" s="20" t="s">
        <v>15</v>
      </c>
      <c r="C240" s="56">
        <v>-0.272668473013013</v>
      </c>
      <c r="D240" s="56">
        <v>-0.10332375781344499</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10080</v>
      </c>
      <c r="E243" s="55" t="s">
        <v>14</v>
      </c>
    </row>
    <row r="244" spans="1:5" x14ac:dyDescent="0.3">
      <c r="A244" s="19"/>
      <c r="B244" s="20" t="s">
        <v>15</v>
      </c>
      <c r="C244" s="56">
        <v>-1.2749128712871399E-2</v>
      </c>
      <c r="D244" s="56">
        <v>2.66629280405395E-3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7.799999999999997" customHeight="1" x14ac:dyDescent="0.3">
      <c r="A247" s="87" t="s">
        <v>25</v>
      </c>
      <c r="B247" s="87"/>
      <c r="C247" s="87"/>
      <c r="D247" s="87"/>
      <c r="E247" s="87"/>
    </row>
    <row r="248" spans="1:5" x14ac:dyDescent="0.3">
      <c r="A248" s="5" t="s">
        <v>26</v>
      </c>
    </row>
    <row r="249" spans="1:5" x14ac:dyDescent="0.3">
      <c r="A249" s="65" t="s">
        <v>996</v>
      </c>
    </row>
    <row r="250" spans="1:5" x14ac:dyDescent="0.3">
      <c r="A250" s="65" t="s">
        <v>1113</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44193</v>
      </c>
      <c r="C256" s="57">
        <v>46020</v>
      </c>
      <c r="D256" s="58">
        <v>5.5062039186584588E-2</v>
      </c>
      <c r="E256" s="59">
        <v>3</v>
      </c>
    </row>
    <row r="257" spans="1:5" x14ac:dyDescent="0.3">
      <c r="A257" s="31" t="s">
        <v>37</v>
      </c>
      <c r="B257" s="57">
        <v>44162</v>
      </c>
      <c r="C257" s="57">
        <v>45989</v>
      </c>
      <c r="D257" s="58">
        <v>5.4870989457190746E-2</v>
      </c>
      <c r="E257" s="59">
        <v>3</v>
      </c>
    </row>
    <row r="258" spans="1:5" x14ac:dyDescent="0.3">
      <c r="A258" s="60" t="s">
        <v>38</v>
      </c>
      <c r="B258" s="57">
        <v>44134</v>
      </c>
      <c r="C258" s="57">
        <v>45961</v>
      </c>
      <c r="D258" s="58">
        <v>6.3899999999999998E-2</v>
      </c>
      <c r="E258" s="59">
        <v>3</v>
      </c>
    </row>
    <row r="259" spans="1:5" x14ac:dyDescent="0.3">
      <c r="A259" s="60" t="s">
        <v>39</v>
      </c>
      <c r="B259" s="57">
        <v>44099</v>
      </c>
      <c r="C259" s="57">
        <v>45926</v>
      </c>
      <c r="D259" s="58">
        <v>6.8247944951010941E-2</v>
      </c>
      <c r="E259" s="59">
        <v>3</v>
      </c>
    </row>
    <row r="260" spans="1:5" x14ac:dyDescent="0.3">
      <c r="A260" s="60" t="s">
        <v>40</v>
      </c>
      <c r="B260" s="57">
        <v>44071</v>
      </c>
      <c r="C260" s="57">
        <v>45898</v>
      </c>
      <c r="D260" s="58">
        <v>7.0746226346296529E-2</v>
      </c>
      <c r="E260" s="59">
        <v>3</v>
      </c>
    </row>
    <row r="262" spans="1:5" x14ac:dyDescent="0.3">
      <c r="A262" s="92" t="s">
        <v>116</v>
      </c>
      <c r="B262" s="93"/>
      <c r="C262" s="93"/>
      <c r="D262" s="93"/>
      <c r="E262" s="93"/>
    </row>
    <row r="263" spans="1:5"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-0.55796359960564601</v>
      </c>
      <c r="D269" s="56">
        <v>-0.16306726922498099</v>
      </c>
      <c r="E269" s="22"/>
    </row>
    <row r="270" spans="1:5" x14ac:dyDescent="0.3">
      <c r="A270" s="8" t="s">
        <v>16</v>
      </c>
      <c r="B270" s="16" t="s">
        <v>11</v>
      </c>
      <c r="C270" s="53">
        <v>6750</v>
      </c>
      <c r="D270" s="53">
        <v>8320</v>
      </c>
      <c r="E270" s="55" t="s">
        <v>14</v>
      </c>
    </row>
    <row r="271" spans="1:5" x14ac:dyDescent="0.3">
      <c r="A271" s="19"/>
      <c r="B271" s="20" t="s">
        <v>15</v>
      </c>
      <c r="C271" s="56">
        <v>-0.32464066935604402</v>
      </c>
      <c r="D271" s="56">
        <v>-3.6187571472249602E-2</v>
      </c>
      <c r="E271" s="22"/>
    </row>
    <row r="272" spans="1:5" x14ac:dyDescent="0.3">
      <c r="A272" s="8" t="s">
        <v>19</v>
      </c>
      <c r="B272" s="16" t="s">
        <v>11</v>
      </c>
      <c r="C272" s="53">
        <v>10170</v>
      </c>
      <c r="D272" s="53">
        <v>14370</v>
      </c>
      <c r="E272" s="55" t="s">
        <v>14</v>
      </c>
    </row>
    <row r="273" spans="1:5" x14ac:dyDescent="0.3">
      <c r="A273" s="19"/>
      <c r="B273" s="20" t="s">
        <v>15</v>
      </c>
      <c r="C273" s="56">
        <v>1.7369686478168899E-2</v>
      </c>
      <c r="D273" s="56">
        <v>7.5239381008507494E-2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7.799999999999997" customHeight="1" x14ac:dyDescent="0.3">
      <c r="A276" s="87" t="s">
        <v>25</v>
      </c>
      <c r="B276" s="87"/>
      <c r="C276" s="87"/>
      <c r="D276" s="87"/>
      <c r="E276" s="87"/>
    </row>
    <row r="277" spans="1:5" x14ac:dyDescent="0.3">
      <c r="A277" s="5" t="s">
        <v>26</v>
      </c>
    </row>
    <row r="278" spans="1:5" x14ac:dyDescent="0.3">
      <c r="A278" s="65" t="s">
        <v>1114</v>
      </c>
    </row>
    <row r="279" spans="1:5" x14ac:dyDescent="0.3">
      <c r="A279" s="65" t="s">
        <v>1059</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44195</v>
      </c>
      <c r="C285" s="57">
        <v>46022</v>
      </c>
      <c r="D285" s="58">
        <v>0.14243659685013091</v>
      </c>
      <c r="E285" s="59">
        <v>4</v>
      </c>
    </row>
    <row r="286" spans="1:5" x14ac:dyDescent="0.3">
      <c r="A286" s="31" t="s">
        <v>37</v>
      </c>
      <c r="B286" s="57">
        <v>44162</v>
      </c>
      <c r="C286" s="57">
        <v>45989</v>
      </c>
      <c r="D286" s="58">
        <v>0.14348270368199942</v>
      </c>
      <c r="E286" s="59">
        <v>4</v>
      </c>
    </row>
    <row r="287" spans="1:5" x14ac:dyDescent="0.3">
      <c r="A287" s="60" t="s">
        <v>38</v>
      </c>
      <c r="B287" s="57">
        <v>44134</v>
      </c>
      <c r="C287" s="57">
        <v>45961</v>
      </c>
      <c r="D287" s="58">
        <v>0.14507613835146138</v>
      </c>
      <c r="E287" s="59">
        <v>4</v>
      </c>
    </row>
    <row r="288" spans="1:5" x14ac:dyDescent="0.3">
      <c r="A288" s="60" t="s">
        <v>39</v>
      </c>
      <c r="B288" s="57">
        <v>44103</v>
      </c>
      <c r="C288" s="57">
        <v>45930</v>
      </c>
      <c r="D288" s="58">
        <v>0.14880114640994443</v>
      </c>
      <c r="E288" s="59">
        <v>4</v>
      </c>
    </row>
    <row r="289" spans="1:5" x14ac:dyDescent="0.3">
      <c r="A289" s="60" t="s">
        <v>40</v>
      </c>
      <c r="B289" s="57">
        <v>44071</v>
      </c>
      <c r="C289" s="57">
        <v>45898</v>
      </c>
      <c r="D289" s="58">
        <v>0.14962374144286428</v>
      </c>
      <c r="E289" s="59">
        <v>4</v>
      </c>
    </row>
    <row r="291" spans="1:5" x14ac:dyDescent="0.3">
      <c r="A291" s="92" t="s">
        <v>127</v>
      </c>
      <c r="B291" s="93"/>
      <c r="C291" s="93"/>
      <c r="D291" s="93"/>
      <c r="E291" s="93"/>
    </row>
    <row r="292" spans="1:5"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-0.63016271689270997</v>
      </c>
      <c r="D298" s="56">
        <v>-0.20645328720089301</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10400</v>
      </c>
      <c r="D301" s="61">
        <v>11930</v>
      </c>
      <c r="E301" s="63" t="s">
        <v>14</v>
      </c>
    </row>
    <row r="302" spans="1:5" x14ac:dyDescent="0.3">
      <c r="A302" s="19"/>
      <c r="B302" s="20" t="s">
        <v>15</v>
      </c>
      <c r="C302" s="56">
        <v>3.9674775705957503E-2</v>
      </c>
      <c r="D302" s="56">
        <v>3.5860176740067702E-2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3" customHeight="1" x14ac:dyDescent="0.3">
      <c r="A305" s="87" t="s">
        <v>25</v>
      </c>
      <c r="B305" s="87"/>
      <c r="C305" s="87"/>
      <c r="D305" s="87"/>
      <c r="E305" s="87"/>
    </row>
    <row r="306" spans="1:5" x14ac:dyDescent="0.3">
      <c r="A306" s="5" t="s">
        <v>26</v>
      </c>
    </row>
    <row r="307" spans="1:5" x14ac:dyDescent="0.3">
      <c r="A307" s="65" t="s">
        <v>1094</v>
      </c>
    </row>
    <row r="308" spans="1:5" x14ac:dyDescent="0.3">
      <c r="A308" s="65" t="s">
        <v>993</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44195</v>
      </c>
      <c r="C314" s="57">
        <v>46022</v>
      </c>
      <c r="D314" s="58">
        <v>0.16744996544697491</v>
      </c>
      <c r="E314" s="59">
        <v>4</v>
      </c>
    </row>
    <row r="315" spans="1:5" x14ac:dyDescent="0.3">
      <c r="A315" s="31" t="s">
        <v>37</v>
      </c>
      <c r="B315" s="57">
        <v>44162</v>
      </c>
      <c r="C315" s="57">
        <v>45989</v>
      </c>
      <c r="D315" s="58">
        <v>0.16803786903496784</v>
      </c>
      <c r="E315" s="59">
        <v>4</v>
      </c>
    </row>
    <row r="316" spans="1:5" x14ac:dyDescent="0.3">
      <c r="A316" s="64" t="s">
        <v>38</v>
      </c>
      <c r="B316" s="57">
        <v>44134</v>
      </c>
      <c r="C316" s="57">
        <v>45961</v>
      </c>
      <c r="D316" s="58">
        <v>0.17166769794799344</v>
      </c>
      <c r="E316" s="59">
        <v>4</v>
      </c>
    </row>
    <row r="317" spans="1:5" x14ac:dyDescent="0.3">
      <c r="A317" s="64" t="s">
        <v>39</v>
      </c>
      <c r="B317" s="57">
        <v>44103</v>
      </c>
      <c r="C317" s="57">
        <v>45930</v>
      </c>
      <c r="D317" s="58">
        <v>0.1729876992423233</v>
      </c>
      <c r="E317" s="59">
        <v>4</v>
      </c>
    </row>
    <row r="318" spans="1:5" x14ac:dyDescent="0.3">
      <c r="A318" s="64" t="s">
        <v>40</v>
      </c>
      <c r="B318" s="57">
        <v>44071</v>
      </c>
      <c r="C318" s="57">
        <v>45898</v>
      </c>
      <c r="D318" s="58">
        <v>0.17448464099943858</v>
      </c>
      <c r="E318" s="59">
        <v>4</v>
      </c>
    </row>
    <row r="320" spans="1:5" x14ac:dyDescent="0.3">
      <c r="A320" s="92" t="s">
        <v>141</v>
      </c>
      <c r="B320" s="93"/>
      <c r="C320" s="93"/>
      <c r="D320" s="93"/>
      <c r="E320" s="93"/>
    </row>
    <row r="321" spans="1:5"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61">
        <v>9110</v>
      </c>
      <c r="D326" s="62">
        <v>9390</v>
      </c>
      <c r="E326" s="63" t="s">
        <v>14</v>
      </c>
    </row>
    <row r="327" spans="1:5" x14ac:dyDescent="0.3">
      <c r="A327" s="19"/>
      <c r="B327" s="20" t="s">
        <v>15</v>
      </c>
      <c r="C327" s="56">
        <v>-8.8912340957952196E-2</v>
      </c>
      <c r="D327" s="56">
        <v>-3.0937381420230201E-2</v>
      </c>
      <c r="E327" s="22"/>
    </row>
    <row r="328" spans="1:5" x14ac:dyDescent="0.3">
      <c r="A328" s="8" t="s">
        <v>16</v>
      </c>
      <c r="B328" s="16" t="s">
        <v>11</v>
      </c>
      <c r="C328" s="61">
        <v>9540</v>
      </c>
      <c r="D328" s="61">
        <v>9600</v>
      </c>
      <c r="E328" s="63" t="s">
        <v>14</v>
      </c>
    </row>
    <row r="329" spans="1:5" x14ac:dyDescent="0.3">
      <c r="A329" s="19"/>
      <c r="B329" s="20" t="s">
        <v>15</v>
      </c>
      <c r="C329" s="56">
        <v>-4.6077893582007798E-2</v>
      </c>
      <c r="D329" s="56">
        <v>-2.0104427776783299E-2</v>
      </c>
      <c r="E329" s="22"/>
    </row>
    <row r="330" spans="1:5" x14ac:dyDescent="0.3">
      <c r="A330" s="8" t="s">
        <v>19</v>
      </c>
      <c r="B330" s="16" t="s">
        <v>11</v>
      </c>
      <c r="C330" s="61">
        <v>10190</v>
      </c>
      <c r="D330" s="61">
        <v>10270</v>
      </c>
      <c r="E330" s="63" t="s">
        <v>14</v>
      </c>
    </row>
    <row r="331" spans="1:5" x14ac:dyDescent="0.3">
      <c r="A331" s="19"/>
      <c r="B331" s="20" t="s">
        <v>15</v>
      </c>
      <c r="C331" s="56">
        <v>1.94327162498646E-2</v>
      </c>
      <c r="D331" s="56">
        <v>1.33831645940481E-2</v>
      </c>
      <c r="E331" s="22"/>
    </row>
    <row r="332" spans="1:5" x14ac:dyDescent="0.3">
      <c r="A332" s="8" t="s">
        <v>22</v>
      </c>
      <c r="B332" s="16" t="s">
        <v>11</v>
      </c>
      <c r="C332" s="61">
        <v>10670</v>
      </c>
      <c r="D332" s="61">
        <v>10760</v>
      </c>
      <c r="E332" s="63" t="s">
        <v>14</v>
      </c>
    </row>
    <row r="333" spans="1:5" x14ac:dyDescent="0.3">
      <c r="A333" s="19"/>
      <c r="B333" s="20" t="s">
        <v>15</v>
      </c>
      <c r="C333" s="56">
        <v>6.7001774098166794E-2</v>
      </c>
      <c r="D333" s="56">
        <v>3.71755781874634E-2</v>
      </c>
      <c r="E333" s="22"/>
    </row>
    <row r="334" spans="1:5" ht="35.4" customHeight="1" x14ac:dyDescent="0.3">
      <c r="A334" s="87" t="s">
        <v>25</v>
      </c>
      <c r="B334" s="87"/>
      <c r="C334" s="87"/>
      <c r="D334" s="87"/>
      <c r="E334" s="87"/>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44193</v>
      </c>
      <c r="C343" s="57">
        <v>46020</v>
      </c>
      <c r="D343" s="58">
        <v>1.6363841021709853E-2</v>
      </c>
      <c r="E343" s="59">
        <v>2</v>
      </c>
    </row>
    <row r="344" spans="1:5" x14ac:dyDescent="0.3">
      <c r="A344" s="31" t="s">
        <v>37</v>
      </c>
      <c r="B344" s="57">
        <v>44162</v>
      </c>
      <c r="C344" s="57">
        <v>45989</v>
      </c>
      <c r="D344" s="58">
        <v>1.4808779115627804E-2</v>
      </c>
      <c r="E344" s="59">
        <v>2</v>
      </c>
    </row>
    <row r="345" spans="1:5" x14ac:dyDescent="0.3">
      <c r="A345" s="64" t="s">
        <v>38</v>
      </c>
      <c r="B345" s="57">
        <v>44134</v>
      </c>
      <c r="C345" s="57">
        <v>45961</v>
      </c>
      <c r="D345" s="58">
        <v>1.4917574202510371E-2</v>
      </c>
      <c r="E345" s="59">
        <v>2</v>
      </c>
    </row>
    <row r="346" spans="1:5" x14ac:dyDescent="0.3">
      <c r="A346" s="64" t="s">
        <v>39</v>
      </c>
      <c r="B346" s="57">
        <v>44099</v>
      </c>
      <c r="C346" s="57">
        <v>45926</v>
      </c>
      <c r="D346" s="58">
        <v>1.5020653773542905E-2</v>
      </c>
      <c r="E346" s="59">
        <v>2</v>
      </c>
    </row>
    <row r="347" spans="1:5" x14ac:dyDescent="0.3">
      <c r="A347" s="64" t="s">
        <v>40</v>
      </c>
      <c r="B347" s="57">
        <v>44071</v>
      </c>
      <c r="C347" s="57">
        <v>45898</v>
      </c>
      <c r="D347" s="58">
        <v>1.5069043025327508E-2</v>
      </c>
      <c r="E347" s="59">
        <v>2</v>
      </c>
    </row>
    <row r="349" spans="1:5" x14ac:dyDescent="0.3">
      <c r="A349" s="92" t="s">
        <v>151</v>
      </c>
      <c r="B349" s="93"/>
      <c r="C349" s="93"/>
      <c r="D349" s="93"/>
      <c r="E349" s="93"/>
    </row>
    <row r="350" spans="1:5"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-0.60171728425729698</v>
      </c>
      <c r="D356" s="56">
        <v>-0.18779950302378001</v>
      </c>
      <c r="E356" s="22"/>
    </row>
    <row r="357" spans="1:5" x14ac:dyDescent="0.3">
      <c r="A357" s="8" t="s">
        <v>16</v>
      </c>
      <c r="B357" s="16" t="s">
        <v>11</v>
      </c>
      <c r="C357" s="61">
        <v>7730</v>
      </c>
      <c r="D357" s="61">
        <v>10910</v>
      </c>
      <c r="E357" s="63" t="s">
        <v>14</v>
      </c>
    </row>
    <row r="358" spans="1:5" x14ac:dyDescent="0.3">
      <c r="A358" s="19"/>
      <c r="B358" s="20" t="s">
        <v>15</v>
      </c>
      <c r="C358" s="56">
        <v>-0.226920582120582</v>
      </c>
      <c r="D358" s="56">
        <v>1.7573605164743499E-2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3" customHeight="1" x14ac:dyDescent="0.3">
      <c r="A363" s="87" t="s">
        <v>25</v>
      </c>
      <c r="B363" s="87"/>
      <c r="C363" s="87"/>
      <c r="D363" s="87"/>
      <c r="E363" s="87"/>
    </row>
    <row r="364" spans="1:5" x14ac:dyDescent="0.3">
      <c r="A364" s="5" t="s">
        <v>26</v>
      </c>
    </row>
    <row r="365" spans="1:5" x14ac:dyDescent="0.3">
      <c r="A365" s="65" t="s">
        <v>1115</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44195</v>
      </c>
      <c r="C372" s="57">
        <v>46022</v>
      </c>
      <c r="D372" s="58">
        <v>0.15160899048799881</v>
      </c>
      <c r="E372" s="59">
        <v>4</v>
      </c>
    </row>
    <row r="373" spans="1:5" x14ac:dyDescent="0.3">
      <c r="A373" s="31" t="s">
        <v>37</v>
      </c>
      <c r="B373" s="57">
        <v>44162</v>
      </c>
      <c r="C373" s="57">
        <v>45989</v>
      </c>
      <c r="D373" s="58">
        <v>0.15146138959359137</v>
      </c>
      <c r="E373" s="59">
        <v>4</v>
      </c>
    </row>
    <row r="374" spans="1:5" x14ac:dyDescent="0.3">
      <c r="A374" s="64" t="s">
        <v>38</v>
      </c>
      <c r="B374" s="57">
        <v>44134</v>
      </c>
      <c r="C374" s="57">
        <v>45961</v>
      </c>
      <c r="D374" s="58">
        <v>0.15168929900440048</v>
      </c>
      <c r="E374" s="59">
        <v>4</v>
      </c>
    </row>
    <row r="375" spans="1:5" x14ac:dyDescent="0.3">
      <c r="A375" s="64" t="s">
        <v>39</v>
      </c>
      <c r="B375" s="57">
        <v>44103</v>
      </c>
      <c r="C375" s="57">
        <v>45930</v>
      </c>
      <c r="D375" s="58">
        <v>0.15126916113231928</v>
      </c>
      <c r="E375" s="59">
        <v>4</v>
      </c>
    </row>
    <row r="376" spans="1:5" x14ac:dyDescent="0.3">
      <c r="A376" s="64" t="s">
        <v>40</v>
      </c>
      <c r="B376" s="57">
        <v>44071</v>
      </c>
      <c r="C376" s="57">
        <v>45898</v>
      </c>
      <c r="D376" s="58">
        <v>0.15254571435624031</v>
      </c>
      <c r="E376" s="59">
        <v>4</v>
      </c>
    </row>
    <row r="378" spans="1:5" x14ac:dyDescent="0.3">
      <c r="A378" s="92" t="s">
        <v>162</v>
      </c>
      <c r="B378" s="93"/>
      <c r="C378" s="93"/>
      <c r="D378" s="93"/>
      <c r="E378" s="93"/>
    </row>
    <row r="379" spans="1:5"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-0.114826078890647</v>
      </c>
      <c r="D385" s="56">
        <v>-3.0908113167388E-2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11050</v>
      </c>
      <c r="E388" s="63" t="s">
        <v>14</v>
      </c>
    </row>
    <row r="389" spans="1:5" x14ac:dyDescent="0.3">
      <c r="A389" s="19"/>
      <c r="B389" s="20" t="s">
        <v>15</v>
      </c>
      <c r="C389" s="56">
        <v>3.1791273843455398E-2</v>
      </c>
      <c r="D389" s="56">
        <v>2.01765364532469E-2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3" customHeight="1" x14ac:dyDescent="0.3">
      <c r="A392" s="87" t="s">
        <v>25</v>
      </c>
      <c r="B392" s="87"/>
      <c r="C392" s="87"/>
      <c r="D392" s="87"/>
      <c r="E392" s="87"/>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44193</v>
      </c>
      <c r="C401" s="57">
        <v>46020</v>
      </c>
      <c r="D401" s="58">
        <v>2.7295417671416813E-2</v>
      </c>
      <c r="E401" s="59">
        <v>2</v>
      </c>
    </row>
    <row r="402" spans="1:5" x14ac:dyDescent="0.3">
      <c r="A402" s="31" t="s">
        <v>37</v>
      </c>
      <c r="B402" s="57">
        <v>44162</v>
      </c>
      <c r="C402" s="57">
        <v>45989</v>
      </c>
      <c r="D402" s="58">
        <v>2.7264339182777087E-2</v>
      </c>
      <c r="E402" s="59">
        <v>2</v>
      </c>
    </row>
    <row r="403" spans="1:5" x14ac:dyDescent="0.3">
      <c r="A403" s="64" t="s">
        <v>38</v>
      </c>
      <c r="B403" s="57">
        <v>44134</v>
      </c>
      <c r="C403" s="57">
        <v>45961</v>
      </c>
      <c r="D403" s="58">
        <v>3.1028761147046731E-2</v>
      </c>
      <c r="E403" s="59">
        <v>2</v>
      </c>
    </row>
    <row r="404" spans="1:5" x14ac:dyDescent="0.3">
      <c r="A404" s="64" t="s">
        <v>39</v>
      </c>
      <c r="B404" s="57">
        <v>44099</v>
      </c>
      <c r="C404" s="57">
        <v>45926</v>
      </c>
      <c r="D404" s="58">
        <v>3.3097615198936448E-2</v>
      </c>
      <c r="E404" s="59">
        <v>2</v>
      </c>
    </row>
    <row r="405" spans="1:5" x14ac:dyDescent="0.3">
      <c r="A405" s="64" t="s">
        <v>40</v>
      </c>
      <c r="B405" s="57">
        <v>44071</v>
      </c>
      <c r="C405" s="57">
        <v>45898</v>
      </c>
      <c r="D405" s="58">
        <v>3.418172464081215E-2</v>
      </c>
      <c r="E405" s="59">
        <v>2</v>
      </c>
    </row>
    <row r="407" spans="1:5" x14ac:dyDescent="0.3">
      <c r="A407" s="92" t="s">
        <v>171</v>
      </c>
      <c r="B407" s="93"/>
      <c r="C407" s="93"/>
      <c r="D407" s="93"/>
      <c r="E407" s="93"/>
    </row>
    <row r="408" spans="1:5"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-0.41244852801290299</v>
      </c>
      <c r="D414" s="56">
        <v>-0.15890063422185299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10720</v>
      </c>
      <c r="E417" s="63" t="s">
        <v>14</v>
      </c>
    </row>
    <row r="418" spans="1:5" x14ac:dyDescent="0.3">
      <c r="A418" s="19"/>
      <c r="B418" s="20" t="s">
        <v>15</v>
      </c>
      <c r="C418" s="56">
        <v>4.2669438884224099E-3</v>
      </c>
      <c r="D418" s="56">
        <v>2.34198579056084E-2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3" customHeight="1" x14ac:dyDescent="0.3">
      <c r="A421" s="87" t="s">
        <v>25</v>
      </c>
      <c r="B421" s="87"/>
      <c r="C421" s="87"/>
      <c r="D421" s="87"/>
      <c r="E421" s="87"/>
    </row>
    <row r="422" spans="1:5" x14ac:dyDescent="0.3">
      <c r="A422" s="5" t="s">
        <v>26</v>
      </c>
    </row>
    <row r="423" spans="1:5" x14ac:dyDescent="0.3">
      <c r="A423" s="65" t="s">
        <v>964</v>
      </c>
    </row>
    <row r="424" spans="1:5" x14ac:dyDescent="0.3">
      <c r="A424" s="65" t="s">
        <v>1117</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44194</v>
      </c>
      <c r="C430" s="57">
        <v>46021</v>
      </c>
      <c r="D430" s="58">
        <v>9.2711928284314626E-2</v>
      </c>
      <c r="E430" s="59">
        <v>3</v>
      </c>
    </row>
    <row r="431" spans="1:5" x14ac:dyDescent="0.3">
      <c r="A431" s="31" t="s">
        <v>37</v>
      </c>
      <c r="B431" s="57">
        <v>44159</v>
      </c>
      <c r="C431" s="57">
        <v>45986</v>
      </c>
      <c r="D431" s="58">
        <v>9.3022155731481773E-2</v>
      </c>
      <c r="E431" s="59">
        <v>3</v>
      </c>
    </row>
    <row r="432" spans="1:5" x14ac:dyDescent="0.3">
      <c r="A432" s="64" t="s">
        <v>38</v>
      </c>
      <c r="B432" s="57">
        <v>44131</v>
      </c>
      <c r="C432" s="57">
        <v>45958</v>
      </c>
      <c r="D432" s="58">
        <v>9.8390659280604073E-2</v>
      </c>
      <c r="E432" s="59">
        <v>3</v>
      </c>
    </row>
    <row r="433" spans="1:5" x14ac:dyDescent="0.3">
      <c r="A433" s="64" t="s">
        <v>39</v>
      </c>
      <c r="B433" s="57">
        <v>44103</v>
      </c>
      <c r="C433" s="57">
        <v>45930</v>
      </c>
      <c r="D433" s="58">
        <v>9.9484989945754998E-2</v>
      </c>
      <c r="E433" s="59">
        <v>3</v>
      </c>
    </row>
    <row r="434" spans="1:5" x14ac:dyDescent="0.3">
      <c r="A434" s="64" t="s">
        <v>40</v>
      </c>
      <c r="B434" s="57">
        <v>44068</v>
      </c>
      <c r="C434" s="57">
        <v>45895</v>
      </c>
      <c r="D434" s="58">
        <v>0.1004876849557641</v>
      </c>
      <c r="E434" s="59">
        <v>3</v>
      </c>
    </row>
    <row r="436" spans="1:5" x14ac:dyDescent="0.3">
      <c r="A436" s="92" t="s">
        <v>835</v>
      </c>
      <c r="B436" s="93"/>
      <c r="C436" s="93"/>
      <c r="D436" s="93"/>
      <c r="E436" s="93"/>
    </row>
    <row r="437" spans="1:5"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7520</v>
      </c>
      <c r="D442" s="54">
        <v>7480</v>
      </c>
      <c r="E442" s="55" t="s">
        <v>14</v>
      </c>
    </row>
    <row r="443" spans="1:5" x14ac:dyDescent="0.3">
      <c r="A443" s="19"/>
      <c r="B443" s="20" t="s">
        <v>15</v>
      </c>
      <c r="C443" s="56">
        <v>-0.24824271523591501</v>
      </c>
      <c r="D443" s="56">
        <v>-9.2270066390198399E-2</v>
      </c>
      <c r="E443" s="22"/>
    </row>
    <row r="444" spans="1:5" x14ac:dyDescent="0.3">
      <c r="A444" s="8" t="s">
        <v>16</v>
      </c>
      <c r="B444" s="16" t="s">
        <v>11</v>
      </c>
      <c r="C444" s="53">
        <v>8330</v>
      </c>
      <c r="D444" s="53">
        <v>7980</v>
      </c>
      <c r="E444" s="55" t="s">
        <v>14</v>
      </c>
    </row>
    <row r="445" spans="1:5" x14ac:dyDescent="0.3">
      <c r="A445" s="19"/>
      <c r="B445" s="20" t="s">
        <v>15</v>
      </c>
      <c r="C445" s="56">
        <v>-0.16719004507108701</v>
      </c>
      <c r="D445" s="56">
        <v>-7.2494295869660705E-2</v>
      </c>
      <c r="E445" s="22"/>
    </row>
    <row r="446" spans="1:5" x14ac:dyDescent="0.3">
      <c r="A446" s="8" t="s">
        <v>19</v>
      </c>
      <c r="B446" s="16" t="s">
        <v>11</v>
      </c>
      <c r="C446" s="53">
        <v>10070</v>
      </c>
      <c r="D446" s="53">
        <v>10310</v>
      </c>
      <c r="E446" s="55" t="s">
        <v>14</v>
      </c>
    </row>
    <row r="447" spans="1:5" x14ac:dyDescent="0.3">
      <c r="A447" s="19"/>
      <c r="B447" s="20" t="s">
        <v>15</v>
      </c>
      <c r="C447" s="56">
        <v>7.0015306990194297E-3</v>
      </c>
      <c r="D447" s="56">
        <v>1.0102600003675501E-2</v>
      </c>
      <c r="E447" s="22"/>
    </row>
    <row r="448" spans="1:5" x14ac:dyDescent="0.3">
      <c r="A448" s="8" t="s">
        <v>22</v>
      </c>
      <c r="B448" s="16" t="s">
        <v>11</v>
      </c>
      <c r="C448" s="53">
        <v>12350</v>
      </c>
      <c r="D448" s="53">
        <v>12350</v>
      </c>
      <c r="E448" s="55" t="s">
        <v>14</v>
      </c>
    </row>
    <row r="449" spans="1:5" x14ac:dyDescent="0.3">
      <c r="A449" s="19"/>
      <c r="B449" s="20" t="s">
        <v>15</v>
      </c>
      <c r="C449" s="56">
        <v>0.23536916257270299</v>
      </c>
      <c r="D449" s="56">
        <v>7.2939933110958394E-2</v>
      </c>
      <c r="E449" s="22"/>
    </row>
    <row r="450" spans="1:5" ht="34.799999999999997" customHeight="1" x14ac:dyDescent="0.3">
      <c r="A450" s="87" t="s">
        <v>25</v>
      </c>
      <c r="B450" s="87"/>
      <c r="C450" s="87"/>
      <c r="D450" s="87"/>
      <c r="E450" s="87"/>
    </row>
    <row r="451" spans="1:5" x14ac:dyDescent="0.3">
      <c r="A451" s="5" t="s">
        <v>26</v>
      </c>
    </row>
    <row r="452" spans="1:5" x14ac:dyDescent="0.3">
      <c r="A452" s="65" t="s">
        <v>964</v>
      </c>
    </row>
    <row r="453" spans="1:5" x14ac:dyDescent="0.3">
      <c r="A453" s="65" t="s">
        <v>1118</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44194</v>
      </c>
      <c r="C459" s="57">
        <v>46020</v>
      </c>
      <c r="D459" s="58">
        <v>5.5363540446699534E-2</v>
      </c>
      <c r="E459" s="59">
        <v>3</v>
      </c>
    </row>
    <row r="460" spans="1:5" x14ac:dyDescent="0.3">
      <c r="A460" s="31" t="s">
        <v>37</v>
      </c>
      <c r="B460" s="57">
        <v>44159</v>
      </c>
      <c r="C460" s="57">
        <v>45989</v>
      </c>
      <c r="D460" s="58">
        <v>5.5487189360773452E-2</v>
      </c>
      <c r="E460" s="59">
        <v>3</v>
      </c>
    </row>
    <row r="461" spans="1:5" x14ac:dyDescent="0.3">
      <c r="A461" s="60" t="s">
        <v>38</v>
      </c>
      <c r="B461" s="57">
        <v>44131</v>
      </c>
      <c r="C461" s="57">
        <v>45961</v>
      </c>
      <c r="D461" s="58">
        <v>6.1141056227876259E-2</v>
      </c>
      <c r="E461" s="59">
        <v>3</v>
      </c>
    </row>
    <row r="462" spans="1:5" x14ac:dyDescent="0.3">
      <c r="A462" s="60" t="s">
        <v>39</v>
      </c>
      <c r="B462" s="57">
        <v>44096</v>
      </c>
      <c r="C462" s="57">
        <v>45926</v>
      </c>
      <c r="D462" s="58">
        <v>6.1898874261466022E-2</v>
      </c>
      <c r="E462" s="59">
        <v>3</v>
      </c>
    </row>
    <row r="463" spans="1:5" x14ac:dyDescent="0.3">
      <c r="A463" s="60" t="s">
        <v>40</v>
      </c>
      <c r="B463" s="57">
        <v>44068</v>
      </c>
      <c r="C463" s="57">
        <v>45898</v>
      </c>
      <c r="D463" s="58">
        <v>6.3005823366396929E-2</v>
      </c>
      <c r="E463" s="59">
        <v>3</v>
      </c>
    </row>
    <row r="465" spans="1:5" x14ac:dyDescent="0.3">
      <c r="A465" s="92" t="s">
        <v>180</v>
      </c>
      <c r="B465" s="93"/>
      <c r="C465" s="93"/>
      <c r="D465" s="93"/>
      <c r="E465" s="93"/>
    </row>
    <row r="466" spans="1:5"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-0.39500088449358001</v>
      </c>
      <c r="D472" s="56">
        <v>-0.15200616290535299</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10780</v>
      </c>
      <c r="E475" s="63" t="s">
        <v>14</v>
      </c>
    </row>
    <row r="476" spans="1:5" x14ac:dyDescent="0.3">
      <c r="A476" s="19"/>
      <c r="B476" s="20" t="s">
        <v>15</v>
      </c>
      <c r="C476" s="56">
        <v>8.8403651280937207E-3</v>
      </c>
      <c r="D476" s="56">
        <v>2.5381513910065899E-2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6" customHeight="1" x14ac:dyDescent="0.3">
      <c r="A479" s="87" t="s">
        <v>25</v>
      </c>
      <c r="B479" s="87"/>
      <c r="C479" s="87"/>
      <c r="D479" s="87"/>
      <c r="E479" s="87"/>
    </row>
    <row r="480" spans="1:5" x14ac:dyDescent="0.3">
      <c r="A480" s="5" t="s">
        <v>26</v>
      </c>
    </row>
    <row r="481" spans="1:5" x14ac:dyDescent="0.3">
      <c r="A481" s="65" t="s">
        <v>964</v>
      </c>
    </row>
    <row r="482" spans="1:5" x14ac:dyDescent="0.3">
      <c r="A482" s="65" t="s">
        <v>1119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44194</v>
      </c>
      <c r="C488" s="57">
        <v>46021</v>
      </c>
      <c r="D488" s="58">
        <v>8.9732992071485412E-2</v>
      </c>
      <c r="E488" s="59">
        <v>3</v>
      </c>
    </row>
    <row r="489" spans="1:5" x14ac:dyDescent="0.3">
      <c r="A489" s="31" t="s">
        <v>37</v>
      </c>
      <c r="B489" s="57">
        <v>44159</v>
      </c>
      <c r="C489" s="57">
        <v>45986</v>
      </c>
      <c r="D489" s="58">
        <v>9.0031266146990044E-2</v>
      </c>
      <c r="E489" s="59">
        <v>3</v>
      </c>
    </row>
    <row r="490" spans="1:5" x14ac:dyDescent="0.3">
      <c r="A490" s="64" t="s">
        <v>38</v>
      </c>
      <c r="B490" s="57">
        <v>44131</v>
      </c>
      <c r="C490" s="57">
        <v>45958</v>
      </c>
      <c r="D490" s="58">
        <v>9.4988211337598258E-2</v>
      </c>
      <c r="E490" s="59">
        <v>3</v>
      </c>
    </row>
    <row r="491" spans="1:5" x14ac:dyDescent="0.3">
      <c r="A491" s="64" t="s">
        <v>39</v>
      </c>
      <c r="B491" s="57">
        <v>44103</v>
      </c>
      <c r="C491" s="57">
        <v>45930</v>
      </c>
      <c r="D491" s="58">
        <v>9.588499437660078E-2</v>
      </c>
      <c r="E491" s="59">
        <v>3</v>
      </c>
    </row>
    <row r="492" spans="1:5" x14ac:dyDescent="0.3">
      <c r="A492" s="64" t="s">
        <v>40</v>
      </c>
      <c r="B492" s="57">
        <v>44068</v>
      </c>
      <c r="C492" s="57">
        <v>45895</v>
      </c>
      <c r="D492" s="58">
        <v>9.6958651646999267E-2</v>
      </c>
      <c r="E492" s="59">
        <v>3</v>
      </c>
    </row>
    <row r="494" spans="1:5" x14ac:dyDescent="0.3">
      <c r="A494" s="92" t="s">
        <v>189</v>
      </c>
      <c r="B494" s="93"/>
      <c r="C494" s="93"/>
      <c r="D494" s="93"/>
      <c r="E494" s="93"/>
    </row>
    <row r="495" spans="1:5"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-0.24705634565104401</v>
      </c>
      <c r="D501" s="56">
        <v>-0.112450524742844</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4.200000000000003" customHeight="1" x14ac:dyDescent="0.3">
      <c r="A508" s="87" t="s">
        <v>25</v>
      </c>
      <c r="B508" s="87"/>
      <c r="C508" s="87"/>
      <c r="D508" s="87"/>
      <c r="E508" s="87"/>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1120</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44194</v>
      </c>
      <c r="C517" s="57">
        <v>46022</v>
      </c>
      <c r="D517" s="58">
        <v>4.0096523217915937E-2</v>
      </c>
      <c r="E517" s="59">
        <v>2</v>
      </c>
    </row>
    <row r="518" spans="1:5" x14ac:dyDescent="0.3">
      <c r="A518" s="31" t="s">
        <v>37</v>
      </c>
      <c r="B518" s="57">
        <v>44152</v>
      </c>
      <c r="C518" s="57">
        <v>45986</v>
      </c>
      <c r="D518" s="58">
        <v>4.0264576504365025E-2</v>
      </c>
      <c r="E518" s="59">
        <v>2</v>
      </c>
    </row>
    <row r="519" spans="1:5" x14ac:dyDescent="0.3">
      <c r="A519" s="64" t="s">
        <v>38</v>
      </c>
      <c r="B519" s="57">
        <v>44124</v>
      </c>
      <c r="C519" s="57">
        <v>45958</v>
      </c>
      <c r="D519" s="58">
        <v>4.3953218793438387E-2</v>
      </c>
      <c r="E519" s="59">
        <v>2</v>
      </c>
    </row>
    <row r="520" spans="1:5" x14ac:dyDescent="0.3">
      <c r="A520" s="64" t="s">
        <v>39</v>
      </c>
      <c r="B520" s="57">
        <v>44096</v>
      </c>
      <c r="C520" s="57">
        <v>45930</v>
      </c>
      <c r="D520" s="58">
        <v>4.3814031325710018E-2</v>
      </c>
      <c r="E520" s="59">
        <v>2</v>
      </c>
    </row>
    <row r="521" spans="1:5" x14ac:dyDescent="0.3">
      <c r="A521" s="64" t="s">
        <v>40</v>
      </c>
      <c r="B521" s="57">
        <v>44054</v>
      </c>
      <c r="C521" s="57">
        <v>45888</v>
      </c>
      <c r="D521" s="58">
        <v>4.3562152795307417E-2</v>
      </c>
      <c r="E521" s="59">
        <v>2</v>
      </c>
    </row>
    <row r="523" spans="1:5" x14ac:dyDescent="0.3">
      <c r="A523" s="92" t="s">
        <v>210</v>
      </c>
      <c r="B523" s="93"/>
      <c r="C523" s="93"/>
      <c r="D523" s="93"/>
      <c r="E523" s="93"/>
    </row>
    <row r="524" spans="1:5"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-0.23517141173278799</v>
      </c>
      <c r="D530" s="56">
        <v>-9.8561141352155601E-2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9770</v>
      </c>
      <c r="D533" s="53">
        <v>10130</v>
      </c>
      <c r="E533" s="55" t="s">
        <v>14</v>
      </c>
    </row>
    <row r="534" spans="1:5" x14ac:dyDescent="0.3">
      <c r="A534" s="19"/>
      <c r="B534" s="20" t="s">
        <v>15</v>
      </c>
      <c r="C534" s="56">
        <v>-2.2749949691441201E-2</v>
      </c>
      <c r="D534" s="56">
        <v>6.5468491979217003E-3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3" customHeight="1" x14ac:dyDescent="0.3">
      <c r="A537" s="87" t="s">
        <v>25</v>
      </c>
      <c r="B537" s="87"/>
      <c r="C537" s="87"/>
      <c r="D537" s="87"/>
      <c r="E537" s="87"/>
    </row>
    <row r="538" spans="1:5" x14ac:dyDescent="0.3">
      <c r="A538" s="5" t="s">
        <v>26</v>
      </c>
    </row>
    <row r="539" spans="1:5" x14ac:dyDescent="0.3">
      <c r="A539" s="65" t="s">
        <v>980</v>
      </c>
    </row>
    <row r="540" spans="1:5" x14ac:dyDescent="0.3">
      <c r="A540" s="65" t="s">
        <v>985</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44194</v>
      </c>
      <c r="C546" s="57">
        <v>46021</v>
      </c>
      <c r="D546" s="58">
        <v>3.4921056630246701E-2</v>
      </c>
      <c r="E546" s="59">
        <v>2</v>
      </c>
    </row>
    <row r="547" spans="1:5" x14ac:dyDescent="0.3">
      <c r="A547" s="31" t="s">
        <v>37</v>
      </c>
      <c r="B547" s="57">
        <v>44159</v>
      </c>
      <c r="C547" s="57">
        <v>45986</v>
      </c>
      <c r="D547" s="58">
        <v>3.5133991998551571E-2</v>
      </c>
      <c r="E547" s="59">
        <v>2</v>
      </c>
    </row>
    <row r="548" spans="1:5" x14ac:dyDescent="0.3">
      <c r="A548" s="60" t="s">
        <v>38</v>
      </c>
      <c r="B548" s="57">
        <v>44131</v>
      </c>
      <c r="C548" s="57">
        <v>45958</v>
      </c>
      <c r="D548" s="58">
        <v>3.9035442728813555E-2</v>
      </c>
      <c r="E548" s="59">
        <v>2</v>
      </c>
    </row>
    <row r="549" spans="1:5" x14ac:dyDescent="0.3">
      <c r="A549" s="60" t="s">
        <v>39</v>
      </c>
      <c r="B549" s="57">
        <v>44103</v>
      </c>
      <c r="C549" s="57">
        <v>45930</v>
      </c>
      <c r="D549" s="58">
        <v>3.9814896516253355E-2</v>
      </c>
      <c r="E549" s="59">
        <v>2</v>
      </c>
    </row>
    <row r="550" spans="1:5" x14ac:dyDescent="0.3">
      <c r="A550" s="60" t="s">
        <v>40</v>
      </c>
      <c r="B550" s="57">
        <v>44068</v>
      </c>
      <c r="C550" s="57">
        <v>45895</v>
      </c>
      <c r="D550" s="58">
        <v>4.0887568811025093E-2</v>
      </c>
      <c r="E550" s="59">
        <v>2</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17" t="s">
        <v>917</v>
      </c>
      <c r="D558" s="18" t="s">
        <v>1096</v>
      </c>
      <c r="E558" s="17" t="s">
        <v>14</v>
      </c>
    </row>
    <row r="559" spans="1:5" x14ac:dyDescent="0.3">
      <c r="A559" s="19"/>
      <c r="B559" s="20" t="s">
        <v>15</v>
      </c>
      <c r="C559" s="21">
        <v>-0.40614165099565658</v>
      </c>
      <c r="D559" s="21">
        <v>-0.1793560570456556</v>
      </c>
      <c r="E559" s="22"/>
    </row>
    <row r="560" spans="1:5" x14ac:dyDescent="0.3">
      <c r="A560" s="8" t="s">
        <v>16</v>
      </c>
      <c r="B560" s="16" t="s">
        <v>11</v>
      </c>
      <c r="C560" s="17" t="s">
        <v>841</v>
      </c>
      <c r="D560" s="17" t="s">
        <v>842</v>
      </c>
      <c r="E560" s="17" t="s">
        <v>14</v>
      </c>
    </row>
    <row r="561" spans="1:5" x14ac:dyDescent="0.3">
      <c r="A561" s="19"/>
      <c r="B561" s="20" t="s">
        <v>15</v>
      </c>
      <c r="C561" s="21">
        <v>-0.19207239142127219</v>
      </c>
      <c r="D561" s="21">
        <v>-4.9453260260382881E-2</v>
      </c>
      <c r="E561" s="22"/>
    </row>
    <row r="562" spans="1:5" x14ac:dyDescent="0.3">
      <c r="A562" s="8" t="s">
        <v>19</v>
      </c>
      <c r="B562" s="16" t="s">
        <v>11</v>
      </c>
      <c r="C562" s="17" t="s">
        <v>432</v>
      </c>
      <c r="D562" s="17" t="s">
        <v>1121</v>
      </c>
      <c r="E562" s="17" t="s">
        <v>14</v>
      </c>
    </row>
    <row r="563" spans="1:5" x14ac:dyDescent="0.3">
      <c r="A563" s="19"/>
      <c r="B563" s="20" t="s">
        <v>15</v>
      </c>
      <c r="C563" s="21">
        <v>-1.0611597268969097E-3</v>
      </c>
      <c r="D563" s="21">
        <v>4.5443715886649638E-2</v>
      </c>
      <c r="E563" s="22"/>
    </row>
    <row r="564" spans="1:5" x14ac:dyDescent="0.3">
      <c r="A564" s="8" t="s">
        <v>22</v>
      </c>
      <c r="B564" s="16" t="s">
        <v>11</v>
      </c>
      <c r="C564" s="17" t="s">
        <v>843</v>
      </c>
      <c r="D564" s="17" t="s">
        <v>844</v>
      </c>
      <c r="E564" s="17" t="s">
        <v>14</v>
      </c>
    </row>
    <row r="565" spans="1:5" x14ac:dyDescent="0.3">
      <c r="A565" s="19"/>
      <c r="B565" s="20" t="s">
        <v>15</v>
      </c>
      <c r="C565" s="21">
        <v>0.3068909569832079</v>
      </c>
      <c r="D565" s="21">
        <v>0.12723063444842442</v>
      </c>
      <c r="E565" s="22"/>
    </row>
    <row r="566" spans="1:5" ht="33" customHeight="1" x14ac:dyDescent="0.3">
      <c r="A566" s="87" t="s">
        <v>25</v>
      </c>
      <c r="B566" s="87"/>
      <c r="C566" s="87"/>
      <c r="D566" s="87"/>
      <c r="E566" s="87"/>
    </row>
    <row r="567" spans="1:5" x14ac:dyDescent="0.3">
      <c r="A567" s="5" t="s">
        <v>26</v>
      </c>
    </row>
    <row r="568" spans="1:5" x14ac:dyDescent="0.3">
      <c r="A568" s="5" t="s">
        <v>49</v>
      </c>
    </row>
    <row r="569" spans="1:5" x14ac:dyDescent="0.3">
      <c r="A569" s="5" t="s">
        <v>1122</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44195</v>
      </c>
      <c r="C575" s="57">
        <v>46022</v>
      </c>
      <c r="D575" s="58">
        <v>0.10081348574589175</v>
      </c>
      <c r="E575" s="59">
        <v>3</v>
      </c>
    </row>
    <row r="576" spans="1:5" x14ac:dyDescent="0.3">
      <c r="A576" s="31" t="s">
        <v>37</v>
      </c>
      <c r="B576" s="57">
        <v>44160</v>
      </c>
      <c r="C576" s="57">
        <v>45987</v>
      </c>
      <c r="D576" s="58">
        <v>0.10084924474085571</v>
      </c>
      <c r="E576" s="59">
        <v>3</v>
      </c>
    </row>
    <row r="577" spans="1:5" x14ac:dyDescent="0.3">
      <c r="A577" s="23" t="s">
        <v>38</v>
      </c>
      <c r="B577" s="57">
        <v>44132</v>
      </c>
      <c r="C577" s="57">
        <v>45959</v>
      </c>
      <c r="D577" s="58">
        <v>0.102740511197352</v>
      </c>
      <c r="E577" s="59">
        <v>3</v>
      </c>
    </row>
    <row r="578" spans="1:5" x14ac:dyDescent="0.3">
      <c r="A578" s="23" t="s">
        <v>39</v>
      </c>
      <c r="B578" s="57">
        <v>44097</v>
      </c>
      <c r="C578" s="57">
        <v>45924</v>
      </c>
      <c r="D578" s="58">
        <v>0.1042116349271314</v>
      </c>
      <c r="E578" s="59">
        <v>3</v>
      </c>
    </row>
    <row r="579" spans="1:5" x14ac:dyDescent="0.3">
      <c r="A579" s="23" t="s">
        <v>40</v>
      </c>
      <c r="B579" s="57">
        <v>44069</v>
      </c>
      <c r="C579" s="57">
        <v>45896</v>
      </c>
      <c r="D579" s="58">
        <v>0.10565769188506348</v>
      </c>
      <c r="E579" s="59">
        <v>3</v>
      </c>
    </row>
    <row r="581" spans="1:5" x14ac:dyDescent="0.3">
      <c r="A581" s="92" t="s">
        <v>218</v>
      </c>
      <c r="B581" s="93"/>
      <c r="C581" s="93"/>
      <c r="D581" s="93"/>
      <c r="E581" s="93"/>
    </row>
    <row r="582" spans="1:5"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6140</v>
      </c>
      <c r="D587" s="54">
        <v>6330</v>
      </c>
      <c r="E587" s="55" t="s">
        <v>14</v>
      </c>
    </row>
    <row r="588" spans="1:5" x14ac:dyDescent="0.3">
      <c r="A588" s="19"/>
      <c r="B588" s="20" t="s">
        <v>15</v>
      </c>
      <c r="C588" s="56">
        <v>-0.38644486244760501</v>
      </c>
      <c r="D588" s="56">
        <v>-0.141465925198134</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9520</v>
      </c>
      <c r="D591" s="53">
        <v>9980</v>
      </c>
      <c r="E591" s="55" t="s">
        <v>14</v>
      </c>
    </row>
    <row r="592" spans="1:5" x14ac:dyDescent="0.3">
      <c r="A592" s="19"/>
      <c r="B592" s="20" t="s">
        <v>15</v>
      </c>
      <c r="C592" s="56">
        <v>-4.8289907762015201E-2</v>
      </c>
      <c r="D592" s="56">
        <v>-6.7881269999059402E-4</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7.200000000000003" customHeight="1" x14ac:dyDescent="0.3">
      <c r="A595" s="87" t="s">
        <v>25</v>
      </c>
      <c r="B595" s="87"/>
      <c r="C595" s="87"/>
      <c r="D595" s="87"/>
      <c r="E595" s="87"/>
    </row>
    <row r="596" spans="1:5" x14ac:dyDescent="0.3">
      <c r="A596" s="5" t="s">
        <v>26</v>
      </c>
    </row>
    <row r="597" spans="1:5" x14ac:dyDescent="0.3">
      <c r="A597" s="65" t="s">
        <v>961</v>
      </c>
    </row>
    <row r="598" spans="1:5" x14ac:dyDescent="0.3">
      <c r="A598" s="65" t="s">
        <v>1123</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44194</v>
      </c>
      <c r="C604" s="57">
        <v>46021</v>
      </c>
      <c r="D604" s="58">
        <v>6.7999953660480894E-2</v>
      </c>
      <c r="E604" s="59">
        <v>3</v>
      </c>
    </row>
    <row r="605" spans="1:5" x14ac:dyDescent="0.3">
      <c r="A605" s="31" t="s">
        <v>37</v>
      </c>
      <c r="B605" s="57">
        <v>44159</v>
      </c>
      <c r="C605" s="57">
        <v>45986</v>
      </c>
      <c r="D605" s="58">
        <v>6.8270153310552209E-2</v>
      </c>
      <c r="E605" s="59">
        <v>3</v>
      </c>
    </row>
    <row r="606" spans="1:5" x14ac:dyDescent="0.3">
      <c r="A606" s="60" t="s">
        <v>38</v>
      </c>
      <c r="B606" s="57">
        <v>44131</v>
      </c>
      <c r="C606" s="57">
        <v>45958</v>
      </c>
      <c r="D606" s="58">
        <v>7.3890704384388467E-2</v>
      </c>
      <c r="E606" s="59">
        <v>3</v>
      </c>
    </row>
    <row r="607" spans="1:5" x14ac:dyDescent="0.3">
      <c r="A607" s="60" t="s">
        <v>39</v>
      </c>
      <c r="B607" s="57">
        <v>44103</v>
      </c>
      <c r="C607" s="57">
        <v>45930</v>
      </c>
      <c r="D607" s="58">
        <v>7.4450430042705379E-2</v>
      </c>
      <c r="E607" s="59">
        <v>3</v>
      </c>
    </row>
    <row r="608" spans="1:5" x14ac:dyDescent="0.3">
      <c r="A608" s="60" t="s">
        <v>40</v>
      </c>
      <c r="B608" s="57">
        <v>44068</v>
      </c>
      <c r="C608" s="57">
        <v>45895</v>
      </c>
      <c r="D608" s="58">
        <v>7.5194851792390133E-2</v>
      </c>
      <c r="E608" s="59">
        <v>3</v>
      </c>
    </row>
    <row r="610" spans="1:5" x14ac:dyDescent="0.3">
      <c r="A610" s="92" t="s">
        <v>226</v>
      </c>
      <c r="B610" s="93"/>
      <c r="C610" s="93"/>
      <c r="D610" s="93"/>
      <c r="E610" s="93"/>
    </row>
    <row r="611" spans="1:5"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7140</v>
      </c>
      <c r="D616" s="62">
        <v>7270</v>
      </c>
      <c r="E616" s="63" t="s">
        <v>14</v>
      </c>
    </row>
    <row r="617" spans="1:5" x14ac:dyDescent="0.3">
      <c r="A617" s="19"/>
      <c r="B617" s="20" t="s">
        <v>15</v>
      </c>
      <c r="C617" s="56">
        <v>-0.28552493493381498</v>
      </c>
      <c r="D617" s="56">
        <v>-0.100796179875061</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9890</v>
      </c>
      <c r="E620" s="63" t="s">
        <v>14</v>
      </c>
    </row>
    <row r="621" spans="1:5" x14ac:dyDescent="0.3">
      <c r="A621" s="19"/>
      <c r="B621" s="20" t="s">
        <v>15</v>
      </c>
      <c r="C621" s="56">
        <v>-4.9974801061008198E-2</v>
      </c>
      <c r="D621" s="56">
        <v>-3.8095194633744902E-3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87" t="s">
        <v>25</v>
      </c>
      <c r="B624" s="87"/>
      <c r="C624" s="87"/>
      <c r="D624" s="87"/>
      <c r="E624" s="87"/>
    </row>
    <row r="625" spans="1:5" x14ac:dyDescent="0.3">
      <c r="A625" s="5" t="s">
        <v>26</v>
      </c>
    </row>
    <row r="626" spans="1:5" x14ac:dyDescent="0.3">
      <c r="A626" s="65" t="s">
        <v>961</v>
      </c>
    </row>
    <row r="627" spans="1:5" x14ac:dyDescent="0.3">
      <c r="A627" s="65" t="s">
        <v>1124</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44194</v>
      </c>
      <c r="C633" s="57">
        <v>46021</v>
      </c>
      <c r="D633" s="58">
        <v>4.7383076762564494E-2</v>
      </c>
      <c r="E633" s="59">
        <v>2</v>
      </c>
    </row>
    <row r="634" spans="1:5" x14ac:dyDescent="0.3">
      <c r="A634" s="31" t="s">
        <v>37</v>
      </c>
      <c r="B634" s="57">
        <v>44159</v>
      </c>
      <c r="C634" s="57">
        <v>45986</v>
      </c>
      <c r="D634" s="58">
        <v>4.756177420627293E-2</v>
      </c>
      <c r="E634" s="59">
        <v>2</v>
      </c>
    </row>
    <row r="635" spans="1:5" x14ac:dyDescent="0.3">
      <c r="A635" s="64" t="s">
        <v>38</v>
      </c>
      <c r="B635" s="57">
        <v>44131</v>
      </c>
      <c r="C635" s="57">
        <v>45958</v>
      </c>
      <c r="D635" s="58">
        <v>5.2622851473123462E-2</v>
      </c>
      <c r="E635" s="59">
        <v>3</v>
      </c>
    </row>
    <row r="636" spans="1:5" x14ac:dyDescent="0.3">
      <c r="A636" s="64" t="s">
        <v>39</v>
      </c>
      <c r="B636" s="57">
        <v>44103</v>
      </c>
      <c r="C636" s="57">
        <v>45930</v>
      </c>
      <c r="D636" s="58">
        <v>5.33E-2</v>
      </c>
      <c r="E636" s="59">
        <v>3</v>
      </c>
    </row>
    <row r="637" spans="1:5" x14ac:dyDescent="0.3">
      <c r="A637" s="64" t="s">
        <v>40</v>
      </c>
      <c r="B637" s="57">
        <v>44068</v>
      </c>
      <c r="C637" s="57">
        <v>45895</v>
      </c>
      <c r="D637" s="58">
        <v>5.4248729934818156E-2</v>
      </c>
      <c r="E637" s="59">
        <v>3</v>
      </c>
    </row>
  </sheetData>
  <mergeCells count="154">
    <mergeCell ref="A610:E610"/>
    <mergeCell ref="C611:C613"/>
    <mergeCell ref="D611:D613"/>
    <mergeCell ref="E611:E613"/>
    <mergeCell ref="A631:E631"/>
    <mergeCell ref="A630:E630"/>
    <mergeCell ref="A624:E624"/>
    <mergeCell ref="A581:E581"/>
    <mergeCell ref="C582:C584"/>
    <mergeCell ref="D582:D584"/>
    <mergeCell ref="E582:E584"/>
    <mergeCell ref="A602:E602"/>
    <mergeCell ref="A601:E601"/>
    <mergeCell ref="A595:E595"/>
    <mergeCell ref="A552:E552"/>
    <mergeCell ref="C553:C555"/>
    <mergeCell ref="D553:D555"/>
    <mergeCell ref="E553:E555"/>
    <mergeCell ref="A573:E573"/>
    <mergeCell ref="A572:E572"/>
    <mergeCell ref="A566:E566"/>
    <mergeCell ref="A523:E523"/>
    <mergeCell ref="C524:C526"/>
    <mergeCell ref="D524:D526"/>
    <mergeCell ref="E524:E526"/>
    <mergeCell ref="A544:E544"/>
    <mergeCell ref="A543:E543"/>
    <mergeCell ref="A537:E537"/>
    <mergeCell ref="A494:E494"/>
    <mergeCell ref="C495:C497"/>
    <mergeCell ref="D495:D497"/>
    <mergeCell ref="E495:E497"/>
    <mergeCell ref="A515:E515"/>
    <mergeCell ref="A514:E514"/>
    <mergeCell ref="A508:E508"/>
    <mergeCell ref="A465:E465"/>
    <mergeCell ref="C466:C468"/>
    <mergeCell ref="D466:D468"/>
    <mergeCell ref="E466:E468"/>
    <mergeCell ref="A486:E486"/>
    <mergeCell ref="A485:E485"/>
    <mergeCell ref="A479:E479"/>
    <mergeCell ref="A436:E436"/>
    <mergeCell ref="C437:C439"/>
    <mergeCell ref="D437:D439"/>
    <mergeCell ref="E437:E439"/>
    <mergeCell ref="A457:E457"/>
    <mergeCell ref="A456:E456"/>
    <mergeCell ref="A450:E450"/>
    <mergeCell ref="A407:E407"/>
    <mergeCell ref="C408:C410"/>
    <mergeCell ref="D408:D410"/>
    <mergeCell ref="E408:E410"/>
    <mergeCell ref="A428:E428"/>
    <mergeCell ref="A427:E427"/>
    <mergeCell ref="A421:E421"/>
    <mergeCell ref="A378:E378"/>
    <mergeCell ref="C379:C381"/>
    <mergeCell ref="D379:D381"/>
    <mergeCell ref="E379:E381"/>
    <mergeCell ref="A399:E399"/>
    <mergeCell ref="A398:E398"/>
    <mergeCell ref="A392:E392"/>
    <mergeCell ref="A349:E349"/>
    <mergeCell ref="C350:C352"/>
    <mergeCell ref="D350:D352"/>
    <mergeCell ref="E350:E352"/>
    <mergeCell ref="A370:E370"/>
    <mergeCell ref="A369:E369"/>
    <mergeCell ref="A363:E363"/>
    <mergeCell ref="A320:E320"/>
    <mergeCell ref="C321:C323"/>
    <mergeCell ref="D321:D323"/>
    <mergeCell ref="E321:E323"/>
    <mergeCell ref="A341:E341"/>
    <mergeCell ref="A340:E340"/>
    <mergeCell ref="A334:E334"/>
    <mergeCell ref="A291:E291"/>
    <mergeCell ref="C292:C294"/>
    <mergeCell ref="D292:D294"/>
    <mergeCell ref="E292:E294"/>
    <mergeCell ref="A312:E312"/>
    <mergeCell ref="A311:E311"/>
    <mergeCell ref="A305:E305"/>
    <mergeCell ref="A262:E262"/>
    <mergeCell ref="C263:C265"/>
    <mergeCell ref="D263:D265"/>
    <mergeCell ref="E263:E265"/>
    <mergeCell ref="A283:E283"/>
    <mergeCell ref="A282:E282"/>
    <mergeCell ref="A276:E276"/>
    <mergeCell ref="A233:E233"/>
    <mergeCell ref="C234:C236"/>
    <mergeCell ref="D234:D236"/>
    <mergeCell ref="E234:E236"/>
    <mergeCell ref="A254:E254"/>
    <mergeCell ref="A253:E253"/>
    <mergeCell ref="A247:E247"/>
    <mergeCell ref="A204:E204"/>
    <mergeCell ref="C205:C207"/>
    <mergeCell ref="D205:D207"/>
    <mergeCell ref="E205:E207"/>
    <mergeCell ref="A225:E225"/>
    <mergeCell ref="A224:E224"/>
    <mergeCell ref="A218:E218"/>
    <mergeCell ref="A175:E175"/>
    <mergeCell ref="C176:C178"/>
    <mergeCell ref="D176:D178"/>
    <mergeCell ref="E176:E178"/>
    <mergeCell ref="A196:E196"/>
    <mergeCell ref="A195:E195"/>
    <mergeCell ref="A189:E189"/>
    <mergeCell ref="A146:E146"/>
    <mergeCell ref="C147:C149"/>
    <mergeCell ref="D147:D149"/>
    <mergeCell ref="E147:E149"/>
    <mergeCell ref="A167:E167"/>
    <mergeCell ref="A166:E166"/>
    <mergeCell ref="A160:E160"/>
    <mergeCell ref="A117:E117"/>
    <mergeCell ref="C118:C120"/>
    <mergeCell ref="D118:D120"/>
    <mergeCell ref="E118:E120"/>
    <mergeCell ref="A138:E138"/>
    <mergeCell ref="A137:E137"/>
    <mergeCell ref="A131:E131"/>
    <mergeCell ref="A88:E88"/>
    <mergeCell ref="C89:C91"/>
    <mergeCell ref="D89:D91"/>
    <mergeCell ref="E89:E91"/>
    <mergeCell ref="A109:E109"/>
    <mergeCell ref="A108:E108"/>
    <mergeCell ref="A102:E102"/>
    <mergeCell ref="A59:E59"/>
    <mergeCell ref="C60:C62"/>
    <mergeCell ref="D60:D62"/>
    <mergeCell ref="E60:E62"/>
    <mergeCell ref="A80:E80"/>
    <mergeCell ref="A79:E79"/>
    <mergeCell ref="A73:E73"/>
    <mergeCell ref="A30:E30"/>
    <mergeCell ref="C31:C33"/>
    <mergeCell ref="D31:D33"/>
    <mergeCell ref="E31:E33"/>
    <mergeCell ref="A51:E51"/>
    <mergeCell ref="A50:E50"/>
    <mergeCell ref="A44:E44"/>
    <mergeCell ref="A1:E1"/>
    <mergeCell ref="C2:C4"/>
    <mergeCell ref="D2:D4"/>
    <mergeCell ref="E2:E4"/>
    <mergeCell ref="A22:E22"/>
    <mergeCell ref="A15:E15"/>
    <mergeCell ref="A21:E2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1AC0D-87E9-4C44-8E21-397BE6E2A12A}">
  <dimension ref="A1:E637"/>
  <sheetViews>
    <sheetView workbookViewId="0">
      <selection activeCell="L9" sqref="L9"/>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-0.29190935939771101</v>
      </c>
      <c r="D8" s="56">
        <v>-0.101635618767435</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9940</v>
      </c>
      <c r="E11" s="55" t="s">
        <v>14</v>
      </c>
    </row>
    <row r="12" spans="1:5" x14ac:dyDescent="0.3">
      <c r="A12" s="19"/>
      <c r="B12" s="20" t="s">
        <v>15</v>
      </c>
      <c r="C12" s="56">
        <v>-4.4036351315173097E-2</v>
      </c>
      <c r="D12" s="56">
        <v>-2.0208810207049698E-3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3" customHeight="1" x14ac:dyDescent="0.3">
      <c r="A15" s="87" t="s">
        <v>25</v>
      </c>
      <c r="B15" s="87"/>
      <c r="C15" s="87"/>
      <c r="D15" s="87"/>
      <c r="E15" s="87"/>
    </row>
    <row r="16" spans="1:5" x14ac:dyDescent="0.3">
      <c r="A16" s="5" t="s">
        <v>26</v>
      </c>
    </row>
    <row r="17" spans="1:5" x14ac:dyDescent="0.3">
      <c r="A17" s="65" t="s">
        <v>961</v>
      </c>
    </row>
    <row r="18" spans="1:5" x14ac:dyDescent="0.3">
      <c r="A18" s="65" t="s">
        <v>1103</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44222</v>
      </c>
      <c r="C24" s="57">
        <v>46049</v>
      </c>
      <c r="D24" s="58">
        <v>4.3965361657126979E-2</v>
      </c>
      <c r="E24" s="59">
        <v>2</v>
      </c>
    </row>
    <row r="25" spans="1:5" x14ac:dyDescent="0.3">
      <c r="A25" s="31" t="s">
        <v>37</v>
      </c>
      <c r="B25" s="57">
        <v>44194</v>
      </c>
      <c r="C25" s="57">
        <v>46021</v>
      </c>
      <c r="D25" s="58">
        <v>4.4010450654236637E-2</v>
      </c>
      <c r="E25" s="59">
        <v>2</v>
      </c>
    </row>
    <row r="26" spans="1:5" x14ac:dyDescent="0.3">
      <c r="A26" s="60" t="s">
        <v>38</v>
      </c>
      <c r="B26" s="57">
        <v>44159</v>
      </c>
      <c r="C26" s="57">
        <v>45986</v>
      </c>
      <c r="D26" s="58">
        <v>4.4089996059194343E-2</v>
      </c>
      <c r="E26" s="59">
        <v>2</v>
      </c>
    </row>
    <row r="27" spans="1:5" x14ac:dyDescent="0.3">
      <c r="A27" s="60" t="s">
        <v>39</v>
      </c>
      <c r="B27" s="57">
        <v>44131</v>
      </c>
      <c r="C27" s="57">
        <v>45958</v>
      </c>
      <c r="D27" s="58">
        <v>4.8411779253646051E-2</v>
      </c>
      <c r="E27" s="59">
        <v>2</v>
      </c>
    </row>
    <row r="28" spans="1:5" x14ac:dyDescent="0.3">
      <c r="A28" s="60" t="s">
        <v>40</v>
      </c>
      <c r="B28" s="57">
        <v>44103</v>
      </c>
      <c r="C28" s="57">
        <v>45930</v>
      </c>
      <c r="D28" s="58">
        <v>4.9429592300372832E-2</v>
      </c>
      <c r="E28" s="59">
        <v>2</v>
      </c>
    </row>
    <row r="30" spans="1:5" x14ac:dyDescent="0.3">
      <c r="A30" s="92" t="s">
        <v>63</v>
      </c>
      <c r="B30" s="93"/>
      <c r="C30" s="93"/>
      <c r="D30" s="93"/>
      <c r="E30" s="93"/>
    </row>
    <row r="31" spans="1:5"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61">
        <v>6120</v>
      </c>
      <c r="D36" s="62">
        <v>6380</v>
      </c>
      <c r="E36" s="63" t="s">
        <v>14</v>
      </c>
    </row>
    <row r="37" spans="1:5" x14ac:dyDescent="0.3">
      <c r="A37" s="19"/>
      <c r="B37" s="20" t="s">
        <v>15</v>
      </c>
      <c r="C37" s="56">
        <v>-0.387536039413994</v>
      </c>
      <c r="D37" s="56">
        <v>-0.13918699075660099</v>
      </c>
      <c r="E37" s="22"/>
    </row>
    <row r="38" spans="1:5" x14ac:dyDescent="0.3">
      <c r="A38" s="8" t="s">
        <v>16</v>
      </c>
      <c r="B38" s="16" t="s">
        <v>11</v>
      </c>
      <c r="C38" s="61">
        <v>8000</v>
      </c>
      <c r="D38" s="61">
        <v>7950</v>
      </c>
      <c r="E38" s="63" t="s">
        <v>14</v>
      </c>
    </row>
    <row r="39" spans="1:5" x14ac:dyDescent="0.3">
      <c r="A39" s="19"/>
      <c r="B39" s="20" t="s">
        <v>15</v>
      </c>
      <c r="C39" s="56">
        <v>-0.20008647300317001</v>
      </c>
      <c r="D39" s="56">
        <v>-7.3435633933990302E-2</v>
      </c>
      <c r="E39" s="22"/>
    </row>
    <row r="40" spans="1:5" x14ac:dyDescent="0.3">
      <c r="A40" s="8" t="s">
        <v>19</v>
      </c>
      <c r="B40" s="16" t="s">
        <v>11</v>
      </c>
      <c r="C40" s="61">
        <v>9410</v>
      </c>
      <c r="D40" s="61">
        <v>9990</v>
      </c>
      <c r="E40" s="63" t="s">
        <v>14</v>
      </c>
    </row>
    <row r="41" spans="1:5" x14ac:dyDescent="0.3">
      <c r="A41" s="19"/>
      <c r="B41" s="20" t="s">
        <v>15</v>
      </c>
      <c r="C41" s="56">
        <v>-5.8540922309929598E-2</v>
      </c>
      <c r="D41" s="56">
        <v>-3.3692485123182402E-4</v>
      </c>
      <c r="E41" s="22"/>
    </row>
    <row r="42" spans="1:5" x14ac:dyDescent="0.3">
      <c r="A42" s="8" t="s">
        <v>22</v>
      </c>
      <c r="B42" s="16" t="s">
        <v>11</v>
      </c>
      <c r="C42" s="61">
        <v>11260</v>
      </c>
      <c r="D42" s="61">
        <v>11210</v>
      </c>
      <c r="E42" s="63" t="s">
        <v>14</v>
      </c>
    </row>
    <row r="43" spans="1:5" x14ac:dyDescent="0.3">
      <c r="A43" s="19"/>
      <c r="B43" s="20" t="s">
        <v>15</v>
      </c>
      <c r="C43" s="56">
        <v>0.126302168503377</v>
      </c>
      <c r="D43" s="56">
        <v>3.8726430489960398E-2</v>
      </c>
      <c r="E43" s="22"/>
    </row>
    <row r="44" spans="1:5" ht="34.799999999999997" customHeight="1" x14ac:dyDescent="0.3">
      <c r="A44" s="132" t="s">
        <v>25</v>
      </c>
      <c r="B44" s="132"/>
      <c r="C44" s="132"/>
      <c r="D44" s="132"/>
      <c r="E44" s="132"/>
    </row>
    <row r="45" spans="1:5" x14ac:dyDescent="0.3">
      <c r="A45" s="5" t="s">
        <v>26</v>
      </c>
    </row>
    <row r="46" spans="1:5" x14ac:dyDescent="0.3">
      <c r="A46" s="65" t="s">
        <v>964</v>
      </c>
    </row>
    <row r="47" spans="1:5" x14ac:dyDescent="0.3">
      <c r="A47" s="65" t="s">
        <v>1104</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44222</v>
      </c>
      <c r="C53" s="57">
        <v>46049</v>
      </c>
      <c r="D53" s="58">
        <v>6.8394901728434751E-2</v>
      </c>
      <c r="E53" s="59">
        <v>3</v>
      </c>
    </row>
    <row r="54" spans="1:5" x14ac:dyDescent="0.3">
      <c r="A54" s="31" t="s">
        <v>37</v>
      </c>
      <c r="B54" s="57">
        <v>44194</v>
      </c>
      <c r="C54" s="57">
        <v>46021</v>
      </c>
      <c r="D54" s="58">
        <v>6.8113203237242639E-2</v>
      </c>
      <c r="E54" s="59">
        <v>3</v>
      </c>
    </row>
    <row r="55" spans="1:5" x14ac:dyDescent="0.3">
      <c r="A55" s="64" t="s">
        <v>38</v>
      </c>
      <c r="B55" s="57">
        <v>44159</v>
      </c>
      <c r="C55" s="57">
        <v>45986</v>
      </c>
      <c r="D55" s="58">
        <v>6.8183110086921156E-2</v>
      </c>
      <c r="E55" s="59">
        <v>3</v>
      </c>
    </row>
    <row r="56" spans="1:5" x14ac:dyDescent="0.3">
      <c r="A56" s="64" t="s">
        <v>39</v>
      </c>
      <c r="B56" s="57">
        <v>44131</v>
      </c>
      <c r="C56" s="57">
        <v>45958</v>
      </c>
      <c r="D56" s="58">
        <v>7.0517010048263995E-2</v>
      </c>
      <c r="E56" s="59">
        <v>3</v>
      </c>
    </row>
    <row r="57" spans="1:5" x14ac:dyDescent="0.3">
      <c r="A57" s="64" t="s">
        <v>40</v>
      </c>
      <c r="B57" s="57">
        <v>44103</v>
      </c>
      <c r="C57" s="57">
        <v>45930</v>
      </c>
      <c r="D57" s="58">
        <v>7.0836879772185654E-2</v>
      </c>
      <c r="E57" s="59">
        <v>3</v>
      </c>
    </row>
    <row r="59" spans="1:5" x14ac:dyDescent="0.3">
      <c r="A59" s="92" t="s">
        <v>1083</v>
      </c>
      <c r="B59" s="93"/>
      <c r="C59" s="93"/>
      <c r="D59" s="93"/>
      <c r="E59" s="93"/>
    </row>
    <row r="60" spans="1:5"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61">
        <v>5480</v>
      </c>
      <c r="D65" s="62">
        <v>4700</v>
      </c>
      <c r="E65" s="63" t="s">
        <v>14</v>
      </c>
    </row>
    <row r="66" spans="1:5" x14ac:dyDescent="0.3">
      <c r="A66" s="19"/>
      <c r="B66" s="20" t="s">
        <v>15</v>
      </c>
      <c r="C66" s="56">
        <v>-0.45240908251489198</v>
      </c>
      <c r="D66" s="56">
        <v>-0.13997722463603399</v>
      </c>
      <c r="E66" s="22"/>
    </row>
    <row r="67" spans="1:5" x14ac:dyDescent="0.3">
      <c r="A67" s="8" t="s">
        <v>16</v>
      </c>
      <c r="B67" s="16" t="s">
        <v>11</v>
      </c>
      <c r="C67" s="61">
        <v>8080</v>
      </c>
      <c r="D67" s="61">
        <v>9580</v>
      </c>
      <c r="E67" s="63" t="s">
        <v>14</v>
      </c>
    </row>
    <row r="68" spans="1:5" x14ac:dyDescent="0.3">
      <c r="A68" s="19"/>
      <c r="B68" s="20" t="s">
        <v>15</v>
      </c>
      <c r="C68" s="56">
        <v>-0.19161951219512199</v>
      </c>
      <c r="D68" s="56">
        <v>-8.4811824525101703E-3</v>
      </c>
      <c r="E68" s="22"/>
    </row>
    <row r="69" spans="1:5" x14ac:dyDescent="0.3">
      <c r="A69" s="8" t="s">
        <v>19</v>
      </c>
      <c r="B69" s="16" t="s">
        <v>11</v>
      </c>
      <c r="C69" s="61">
        <v>9880</v>
      </c>
      <c r="D69" s="61">
        <v>13290</v>
      </c>
      <c r="E69" s="63" t="s">
        <v>14</v>
      </c>
    </row>
    <row r="70" spans="1:5" x14ac:dyDescent="0.3">
      <c r="A70" s="19"/>
      <c r="B70" s="20" t="s">
        <v>15</v>
      </c>
      <c r="C70" s="56">
        <v>-1.1813766064038399E-2</v>
      </c>
      <c r="D70" s="56">
        <v>5.8550079441767697E-2</v>
      </c>
      <c r="E70" s="22"/>
    </row>
    <row r="71" spans="1:5" x14ac:dyDescent="0.3">
      <c r="A71" s="8" t="s">
        <v>22</v>
      </c>
      <c r="B71" s="16" t="s">
        <v>11</v>
      </c>
      <c r="C71" s="61">
        <v>12490</v>
      </c>
      <c r="D71" s="61">
        <v>15730</v>
      </c>
      <c r="E71" s="63" t="s">
        <v>14</v>
      </c>
    </row>
    <row r="72" spans="1:5" x14ac:dyDescent="0.3">
      <c r="A72" s="19"/>
      <c r="B72" s="20" t="s">
        <v>15</v>
      </c>
      <c r="C72" s="56">
        <v>0.249093052330773</v>
      </c>
      <c r="D72" s="56">
        <v>9.4805291452100496E-2</v>
      </c>
      <c r="E72" s="22"/>
    </row>
    <row r="73" spans="1:5" ht="33" customHeight="1" x14ac:dyDescent="0.3">
      <c r="A73" s="87" t="s">
        <v>25</v>
      </c>
      <c r="B73" s="87"/>
      <c r="C73" s="87"/>
      <c r="D73" s="87"/>
      <c r="E73" s="87"/>
    </row>
    <row r="74" spans="1:5" x14ac:dyDescent="0.3">
      <c r="A74" s="5" t="s">
        <v>26</v>
      </c>
    </row>
    <row r="75" spans="1:5" x14ac:dyDescent="0.3">
      <c r="A75" s="65" t="s">
        <v>1115</v>
      </c>
    </row>
    <row r="76" spans="1:5" x14ac:dyDescent="0.3">
      <c r="A76" s="65" t="s">
        <v>1125</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44223</v>
      </c>
      <c r="C82" s="57">
        <v>46050</v>
      </c>
      <c r="D82" s="58">
        <v>0.1066</v>
      </c>
      <c r="E82" s="59">
        <v>3</v>
      </c>
    </row>
    <row r="83" spans="1:5" x14ac:dyDescent="0.3">
      <c r="A83" s="31" t="s">
        <v>37</v>
      </c>
      <c r="B83" s="57">
        <v>44195</v>
      </c>
      <c r="C83" s="57">
        <v>46022</v>
      </c>
      <c r="D83" s="58">
        <v>0.10714350311669858</v>
      </c>
      <c r="E83" s="59">
        <v>3</v>
      </c>
    </row>
    <row r="84" spans="1:5" x14ac:dyDescent="0.3">
      <c r="A84" s="64" t="s">
        <v>38</v>
      </c>
      <c r="B84" s="57">
        <v>44160</v>
      </c>
      <c r="C84" s="57">
        <v>45987</v>
      </c>
      <c r="D84" s="58">
        <v>0.10687562861595977</v>
      </c>
      <c r="E84" s="59">
        <v>3</v>
      </c>
    </row>
    <row r="85" spans="1:5" x14ac:dyDescent="0.3">
      <c r="A85" s="64" t="s">
        <v>39</v>
      </c>
      <c r="B85" s="57">
        <v>44132</v>
      </c>
      <c r="C85" s="57">
        <v>45959</v>
      </c>
      <c r="D85" s="58">
        <v>0.10819284267146456</v>
      </c>
      <c r="E85" s="59">
        <v>3</v>
      </c>
    </row>
    <row r="86" spans="1:5" x14ac:dyDescent="0.3">
      <c r="A86" s="64" t="s">
        <v>40</v>
      </c>
      <c r="B86" s="57">
        <v>44097</v>
      </c>
      <c r="C86" s="57">
        <v>45924</v>
      </c>
      <c r="D86" s="58">
        <v>0.10936926360855306</v>
      </c>
      <c r="E86" s="59">
        <v>3</v>
      </c>
    </row>
    <row r="88" spans="1:5" x14ac:dyDescent="0.3">
      <c r="A88" s="92" t="s">
        <v>73</v>
      </c>
      <c r="B88" s="93"/>
      <c r="C88" s="93"/>
      <c r="D88" s="93"/>
      <c r="E88" s="93"/>
    </row>
    <row r="89" spans="1:5"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61">
        <v>7060</v>
      </c>
      <c r="D94" s="62">
        <v>7270</v>
      </c>
      <c r="E94" s="63" t="s">
        <v>14</v>
      </c>
    </row>
    <row r="95" spans="1:5" x14ac:dyDescent="0.3">
      <c r="A95" s="19"/>
      <c r="B95" s="20" t="s">
        <v>15</v>
      </c>
      <c r="C95" s="56">
        <v>-0.29409783425021802</v>
      </c>
      <c r="D95" s="56">
        <v>-0.100690711253924</v>
      </c>
      <c r="E95" s="22"/>
    </row>
    <row r="96" spans="1:5" x14ac:dyDescent="0.3">
      <c r="A96" s="8" t="s">
        <v>16</v>
      </c>
      <c r="B96" s="16" t="s">
        <v>11</v>
      </c>
      <c r="C96" s="61">
        <v>8160</v>
      </c>
      <c r="D96" s="61">
        <v>7910</v>
      </c>
      <c r="E96" s="63" t="s">
        <v>14</v>
      </c>
    </row>
    <row r="97" spans="1:5" x14ac:dyDescent="0.3">
      <c r="A97" s="19"/>
      <c r="B97" s="20" t="s">
        <v>15</v>
      </c>
      <c r="C97" s="56">
        <v>-0.184192551682961</v>
      </c>
      <c r="D97" s="56">
        <v>-7.5222610605281098E-2</v>
      </c>
      <c r="E97" s="22"/>
    </row>
    <row r="98" spans="1:5" x14ac:dyDescent="0.3">
      <c r="A98" s="8" t="s">
        <v>19</v>
      </c>
      <c r="B98" s="16" t="s">
        <v>11</v>
      </c>
      <c r="C98" s="61">
        <v>9440</v>
      </c>
      <c r="D98" s="61">
        <v>9770</v>
      </c>
      <c r="E98" s="63" t="s">
        <v>14</v>
      </c>
    </row>
    <row r="99" spans="1:5" x14ac:dyDescent="0.3">
      <c r="A99" s="19"/>
      <c r="B99" s="20" t="s">
        <v>15</v>
      </c>
      <c r="C99" s="56">
        <v>-5.6124642115163999E-2</v>
      </c>
      <c r="D99" s="56">
        <v>-7.7404466573983699E-3</v>
      </c>
      <c r="E99" s="22"/>
    </row>
    <row r="100" spans="1:5" x14ac:dyDescent="0.3">
      <c r="A100" s="8" t="s">
        <v>22</v>
      </c>
      <c r="B100" s="16" t="s">
        <v>11</v>
      </c>
      <c r="C100" s="61">
        <v>11880</v>
      </c>
      <c r="D100" s="61">
        <v>11630</v>
      </c>
      <c r="E100" s="63" t="s">
        <v>14</v>
      </c>
    </row>
    <row r="101" spans="1:5" x14ac:dyDescent="0.3">
      <c r="A101" s="19"/>
      <c r="B101" s="20" t="s">
        <v>15</v>
      </c>
      <c r="C101" s="56">
        <v>0.18768540419526</v>
      </c>
      <c r="D101" s="56">
        <v>5.17325466379372E-2</v>
      </c>
      <c r="E101" s="22"/>
    </row>
    <row r="102" spans="1:5" ht="33" customHeight="1" x14ac:dyDescent="0.3">
      <c r="A102" s="87" t="s">
        <v>25</v>
      </c>
      <c r="B102" s="87"/>
      <c r="C102" s="87"/>
      <c r="D102" s="87"/>
      <c r="E102" s="87"/>
    </row>
    <row r="103" spans="1:5" x14ac:dyDescent="0.3">
      <c r="A103" s="5" t="s">
        <v>26</v>
      </c>
    </row>
    <row r="104" spans="1:5" x14ac:dyDescent="0.3">
      <c r="A104" s="65" t="s">
        <v>961</v>
      </c>
    </row>
    <row r="105" spans="1:5" x14ac:dyDescent="0.3">
      <c r="A105" s="65" t="s">
        <v>1107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44222</v>
      </c>
      <c r="C111" s="57">
        <v>46049</v>
      </c>
      <c r="D111" s="58">
        <v>4.5996444024442779E-2</v>
      </c>
      <c r="E111" s="59">
        <v>2</v>
      </c>
    </row>
    <row r="112" spans="1:5" x14ac:dyDescent="0.3">
      <c r="A112" s="31" t="s">
        <v>37</v>
      </c>
      <c r="B112" s="57">
        <v>44194</v>
      </c>
      <c r="C112" s="57">
        <v>46021</v>
      </c>
      <c r="D112" s="58">
        <v>4.6322192328671248E-2</v>
      </c>
      <c r="E112" s="59">
        <v>2</v>
      </c>
    </row>
    <row r="113" spans="1:5" x14ac:dyDescent="0.3">
      <c r="A113" s="64" t="s">
        <v>38</v>
      </c>
      <c r="B113" s="57">
        <v>44159</v>
      </c>
      <c r="C113" s="57">
        <v>45986</v>
      </c>
      <c r="D113" s="58">
        <v>4.6586278750050808E-2</v>
      </c>
      <c r="E113" s="59">
        <v>2</v>
      </c>
    </row>
    <row r="114" spans="1:5" x14ac:dyDescent="0.3">
      <c r="A114" s="64" t="s">
        <v>39</v>
      </c>
      <c r="B114" s="57">
        <v>44131</v>
      </c>
      <c r="C114" s="57">
        <v>45958</v>
      </c>
      <c r="D114" s="58">
        <v>5.1303280956374347E-2</v>
      </c>
      <c r="E114" s="59">
        <v>3</v>
      </c>
    </row>
    <row r="115" spans="1:5" x14ac:dyDescent="0.3">
      <c r="A115" s="64" t="s">
        <v>40</v>
      </c>
      <c r="B115" s="57">
        <v>44103</v>
      </c>
      <c r="C115" s="57">
        <v>45930</v>
      </c>
      <c r="D115" s="58">
        <v>5.209140332038556E-2</v>
      </c>
      <c r="E115" s="59">
        <v>3</v>
      </c>
    </row>
    <row r="117" spans="1:5" x14ac:dyDescent="0.3">
      <c r="A117" s="92" t="s">
        <v>93</v>
      </c>
      <c r="B117" s="93"/>
      <c r="C117" s="93"/>
      <c r="D117" s="93"/>
      <c r="E117" s="93"/>
    </row>
    <row r="118" spans="1:5"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3980</v>
      </c>
      <c r="E123" s="55" t="s">
        <v>14</v>
      </c>
    </row>
    <row r="124" spans="1:5" x14ac:dyDescent="0.3">
      <c r="A124" s="19"/>
      <c r="B124" s="20" t="s">
        <v>15</v>
      </c>
      <c r="C124" s="56">
        <v>-0.52089186256466002</v>
      </c>
      <c r="D124" s="56">
        <v>-0.16819917302888801</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12710</v>
      </c>
      <c r="E127" s="55" t="s">
        <v>14</v>
      </c>
    </row>
    <row r="128" spans="1:5" x14ac:dyDescent="0.3">
      <c r="A128" s="19"/>
      <c r="B128" s="20" t="s">
        <v>15</v>
      </c>
      <c r="C128" s="56">
        <v>2.06125574272586E-2</v>
      </c>
      <c r="D128" s="56">
        <v>4.91438635418033E-2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87" t="s">
        <v>25</v>
      </c>
      <c r="B131" s="87"/>
      <c r="C131" s="87"/>
      <c r="D131" s="87"/>
      <c r="E131" s="87"/>
    </row>
    <row r="132" spans="1:5" x14ac:dyDescent="0.3">
      <c r="A132" s="5" t="s">
        <v>26</v>
      </c>
    </row>
    <row r="133" spans="1:5" x14ac:dyDescent="0.3">
      <c r="A133" s="65" t="s">
        <v>983</v>
      </c>
    </row>
    <row r="134" spans="1:5" x14ac:dyDescent="0.3">
      <c r="A134" s="65" t="s">
        <v>1108</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44208</v>
      </c>
      <c r="C140" s="57">
        <v>46042</v>
      </c>
      <c r="D140" s="58">
        <v>0.13896157969736989</v>
      </c>
      <c r="E140" s="59">
        <v>4</v>
      </c>
    </row>
    <row r="141" spans="1:5" x14ac:dyDescent="0.3">
      <c r="A141" s="31" t="s">
        <v>37</v>
      </c>
      <c r="B141" s="57">
        <v>44194</v>
      </c>
      <c r="C141" s="57">
        <v>46022</v>
      </c>
      <c r="D141" s="58">
        <v>0.13870282732666492</v>
      </c>
      <c r="E141" s="59">
        <v>4</v>
      </c>
    </row>
    <row r="142" spans="1:5" x14ac:dyDescent="0.3">
      <c r="A142" s="60" t="s">
        <v>38</v>
      </c>
      <c r="B142" s="57">
        <v>44152</v>
      </c>
      <c r="C142" s="57">
        <v>45986</v>
      </c>
      <c r="D142" s="58">
        <v>0.13865525169785201</v>
      </c>
      <c r="E142" s="59">
        <v>4</v>
      </c>
    </row>
    <row r="143" spans="1:5" x14ac:dyDescent="0.3">
      <c r="A143" s="60" t="s">
        <v>39</v>
      </c>
      <c r="B143" s="57">
        <v>44124</v>
      </c>
      <c r="C143" s="57">
        <v>45958</v>
      </c>
      <c r="D143" s="58">
        <v>0.14546709435322766</v>
      </c>
      <c r="E143" s="59">
        <v>4</v>
      </c>
    </row>
    <row r="144" spans="1:5" x14ac:dyDescent="0.3">
      <c r="A144" s="60" t="s">
        <v>40</v>
      </c>
      <c r="B144" s="57">
        <v>44096</v>
      </c>
      <c r="C144" s="57">
        <v>45930</v>
      </c>
      <c r="D144" s="58">
        <v>0.14456064132591229</v>
      </c>
      <c r="E144" s="59">
        <v>4</v>
      </c>
    </row>
    <row r="146" spans="1:5" x14ac:dyDescent="0.3">
      <c r="A146" s="92" t="s">
        <v>94</v>
      </c>
      <c r="B146" s="93"/>
      <c r="C146" s="93"/>
      <c r="D146" s="93"/>
      <c r="E146" s="93"/>
    </row>
    <row r="147" spans="1:5"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5990</v>
      </c>
      <c r="D152" s="62">
        <v>6200</v>
      </c>
      <c r="E152" s="63" t="s">
        <v>14</v>
      </c>
    </row>
    <row r="153" spans="1:5" x14ac:dyDescent="0.3">
      <c r="A153" s="19"/>
      <c r="B153" s="20" t="s">
        <v>15</v>
      </c>
      <c r="C153" s="56">
        <v>-0.40121682957823102</v>
      </c>
      <c r="D153" s="56">
        <v>-0.147212787669982</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9770</v>
      </c>
      <c r="E156" s="63" t="s">
        <v>14</v>
      </c>
    </row>
    <row r="157" spans="1:5" x14ac:dyDescent="0.3">
      <c r="A157" s="19"/>
      <c r="B157" s="20" t="s">
        <v>15</v>
      </c>
      <c r="C157" s="56">
        <v>-5.9780497198879602E-2</v>
      </c>
      <c r="D157" s="56">
        <v>-7.6145833855805201E-3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3" customHeight="1" x14ac:dyDescent="0.3">
      <c r="A160" s="87" t="s">
        <v>25</v>
      </c>
      <c r="B160" s="87"/>
      <c r="C160" s="87"/>
      <c r="D160" s="87"/>
      <c r="E160" s="87"/>
    </row>
    <row r="161" spans="1:5" x14ac:dyDescent="0.3">
      <c r="A161" s="5" t="s">
        <v>26</v>
      </c>
    </row>
    <row r="162" spans="1:5" x14ac:dyDescent="0.3">
      <c r="A162" s="65" t="s">
        <v>964</v>
      </c>
    </row>
    <row r="163" spans="1:5" x14ac:dyDescent="0.3">
      <c r="A163" s="65" t="s">
        <v>1109</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44222</v>
      </c>
      <c r="C169" s="57">
        <v>46049</v>
      </c>
      <c r="D169" s="58">
        <v>6.4920236485950508E-2</v>
      </c>
      <c r="E169" s="59">
        <v>3</v>
      </c>
    </row>
    <row r="170" spans="1:5" x14ac:dyDescent="0.3">
      <c r="A170" s="31" t="s">
        <v>37</v>
      </c>
      <c r="B170" s="57">
        <v>44194</v>
      </c>
      <c r="C170" s="57">
        <v>46021</v>
      </c>
      <c r="D170" s="58">
        <v>6.5328641062227272E-2</v>
      </c>
      <c r="E170" s="59">
        <v>3</v>
      </c>
    </row>
    <row r="171" spans="1:5" x14ac:dyDescent="0.3">
      <c r="A171" s="64" t="s">
        <v>38</v>
      </c>
      <c r="B171" s="57">
        <v>44159</v>
      </c>
      <c r="C171" s="57">
        <v>45986</v>
      </c>
      <c r="D171" s="58">
        <v>6.5536168220173982E-2</v>
      </c>
      <c r="E171" s="59">
        <v>3</v>
      </c>
    </row>
    <row r="172" spans="1:5" x14ac:dyDescent="0.3">
      <c r="A172" s="64" t="s">
        <v>39</v>
      </c>
      <c r="B172" s="57">
        <v>44131</v>
      </c>
      <c r="C172" s="57">
        <v>45958</v>
      </c>
      <c r="D172" s="58">
        <v>7.0690539801348692E-2</v>
      </c>
      <c r="E172" s="59">
        <v>3</v>
      </c>
    </row>
    <row r="173" spans="1:5" x14ac:dyDescent="0.3">
      <c r="A173" s="64" t="s">
        <v>40</v>
      </c>
      <c r="B173" s="57">
        <v>44103</v>
      </c>
      <c r="C173" s="57">
        <v>45930</v>
      </c>
      <c r="D173" s="58">
        <v>7.1599423262283357E-2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61">
        <v>6810</v>
      </c>
      <c r="D181" s="62">
        <v>6960</v>
      </c>
      <c r="E181" s="63" t="s">
        <v>14</v>
      </c>
    </row>
    <row r="182" spans="1:5" x14ac:dyDescent="0.3">
      <c r="A182" s="19"/>
      <c r="B182" s="20" t="s">
        <v>15</v>
      </c>
      <c r="C182" s="56">
        <v>-0.31946968703816198</v>
      </c>
      <c r="D182" s="56">
        <v>-0.113925739966264</v>
      </c>
      <c r="E182" s="22"/>
    </row>
    <row r="183" spans="1:5" x14ac:dyDescent="0.3">
      <c r="A183" s="8" t="s">
        <v>16</v>
      </c>
      <c r="B183" s="16" t="s">
        <v>11</v>
      </c>
      <c r="C183" s="61">
        <v>8390</v>
      </c>
      <c r="D183" s="61">
        <v>9160</v>
      </c>
      <c r="E183" s="63" t="s">
        <v>14</v>
      </c>
    </row>
    <row r="184" spans="1:5" x14ac:dyDescent="0.3">
      <c r="A184" s="19"/>
      <c r="B184" s="20" t="s">
        <v>15</v>
      </c>
      <c r="C184" s="56">
        <v>-0.16149393694422001</v>
      </c>
      <c r="D184" s="56">
        <v>-2.89134722795246E-2</v>
      </c>
      <c r="E184" s="22"/>
    </row>
    <row r="185" spans="1:5" x14ac:dyDescent="0.3">
      <c r="A185" s="8" t="s">
        <v>19</v>
      </c>
      <c r="B185" s="16" t="s">
        <v>11</v>
      </c>
      <c r="C185" s="61">
        <v>9830</v>
      </c>
      <c r="D185" s="61">
        <v>10060</v>
      </c>
      <c r="E185" s="63" t="s">
        <v>14</v>
      </c>
    </row>
    <row r="186" spans="1:5" x14ac:dyDescent="0.3">
      <c r="A186" s="19"/>
      <c r="B186" s="20" t="s">
        <v>15</v>
      </c>
      <c r="C186" s="56">
        <v>-1.67289769479902E-2</v>
      </c>
      <c r="D186" s="56">
        <v>2.0965903565723898E-3</v>
      </c>
      <c r="E186" s="22"/>
    </row>
    <row r="187" spans="1:5" x14ac:dyDescent="0.3">
      <c r="A187" s="8" t="s">
        <v>22</v>
      </c>
      <c r="B187" s="16" t="s">
        <v>11</v>
      </c>
      <c r="C187" s="61">
        <v>10940</v>
      </c>
      <c r="D187" s="61">
        <v>11730</v>
      </c>
      <c r="E187" s="63" t="s">
        <v>14</v>
      </c>
    </row>
    <row r="188" spans="1:5" x14ac:dyDescent="0.3">
      <c r="A188" s="19"/>
      <c r="B188" s="20" t="s">
        <v>15</v>
      </c>
      <c r="C188" s="56">
        <v>9.3505356951153903E-2</v>
      </c>
      <c r="D188" s="56">
        <v>5.4674499198122499E-2</v>
      </c>
      <c r="E188" s="22"/>
    </row>
    <row r="189" spans="1:5" ht="35.4" customHeight="1" x14ac:dyDescent="0.3">
      <c r="A189" s="87" t="s">
        <v>25</v>
      </c>
      <c r="B189" s="87"/>
      <c r="C189" s="87"/>
      <c r="D189" s="87"/>
      <c r="E189" s="87"/>
    </row>
    <row r="190" spans="1:5" x14ac:dyDescent="0.3">
      <c r="A190" s="5" t="s">
        <v>26</v>
      </c>
    </row>
    <row r="191" spans="1:5" x14ac:dyDescent="0.3">
      <c r="A191" s="65" t="s">
        <v>974</v>
      </c>
    </row>
    <row r="192" spans="1:5" x14ac:dyDescent="0.3">
      <c r="A192" s="65" t="s">
        <v>1110</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44222</v>
      </c>
      <c r="C198" s="57">
        <v>46049</v>
      </c>
      <c r="D198" s="58">
        <v>6.0341616771159255E-2</v>
      </c>
      <c r="E198" s="59">
        <v>3</v>
      </c>
    </row>
    <row r="199" spans="1:5" x14ac:dyDescent="0.3">
      <c r="A199" s="31" t="s">
        <v>37</v>
      </c>
      <c r="B199" s="57">
        <v>44194</v>
      </c>
      <c r="C199" s="57">
        <v>46021</v>
      </c>
      <c r="D199" s="58">
        <v>6.0158419185069013E-2</v>
      </c>
      <c r="E199" s="59">
        <v>3</v>
      </c>
    </row>
    <row r="200" spans="1:5" x14ac:dyDescent="0.3">
      <c r="A200" s="64" t="s">
        <v>38</v>
      </c>
      <c r="B200" s="57">
        <v>44159</v>
      </c>
      <c r="C200" s="57">
        <v>45986</v>
      </c>
      <c r="D200" s="58">
        <v>6.0151241902059886E-2</v>
      </c>
      <c r="E200" s="59">
        <v>3</v>
      </c>
    </row>
    <row r="201" spans="1:5" x14ac:dyDescent="0.3">
      <c r="A201" s="64" t="s">
        <v>39</v>
      </c>
      <c r="B201" s="57">
        <v>44131</v>
      </c>
      <c r="C201" s="57">
        <v>45958</v>
      </c>
      <c r="D201" s="58">
        <v>6.0533697353576436E-2</v>
      </c>
      <c r="E201" s="59">
        <v>3</v>
      </c>
    </row>
    <row r="202" spans="1:5" x14ac:dyDescent="0.3">
      <c r="A202" s="64" t="s">
        <v>40</v>
      </c>
      <c r="B202" s="57">
        <v>44103</v>
      </c>
      <c r="C202" s="57">
        <v>45930</v>
      </c>
      <c r="D202" s="58">
        <v>6.0544114895892495E-2</v>
      </c>
      <c r="E202" s="59">
        <v>3</v>
      </c>
    </row>
    <row r="204" spans="1:5" x14ac:dyDescent="0.3">
      <c r="A204" s="92" t="s">
        <v>655</v>
      </c>
      <c r="B204" s="93"/>
      <c r="C204" s="93"/>
      <c r="D204" s="93"/>
      <c r="E204" s="93"/>
    </row>
    <row r="205" spans="1:5"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7450</v>
      </c>
      <c r="D210" s="62">
        <v>7680</v>
      </c>
      <c r="E210" s="63" t="s">
        <v>14</v>
      </c>
    </row>
    <row r="211" spans="1:5" x14ac:dyDescent="0.3">
      <c r="A211" s="19"/>
      <c r="B211" s="20" t="s">
        <v>15</v>
      </c>
      <c r="C211" s="56">
        <v>-0.25458446477552499</v>
      </c>
      <c r="D211" s="56">
        <v>-8.4409789433357099E-2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9530</v>
      </c>
      <c r="E214" s="63" t="s">
        <v>14</v>
      </c>
    </row>
    <row r="215" spans="1:5" x14ac:dyDescent="0.3">
      <c r="A215" s="19"/>
      <c r="B215" s="20" t="s">
        <v>15</v>
      </c>
      <c r="C215" s="56">
        <v>-5.7703202922336001E-2</v>
      </c>
      <c r="D215" s="56">
        <v>-1.59766649887709E-2</v>
      </c>
      <c r="E215" s="22"/>
    </row>
    <row r="216" spans="1:5" x14ac:dyDescent="0.3">
      <c r="A216" s="8" t="s">
        <v>22</v>
      </c>
      <c r="B216" s="16" t="s">
        <v>11</v>
      </c>
      <c r="C216" s="61">
        <v>10130</v>
      </c>
      <c r="D216" s="61">
        <v>10900</v>
      </c>
      <c r="E216" s="63" t="s">
        <v>14</v>
      </c>
    </row>
    <row r="217" spans="1:5" x14ac:dyDescent="0.3">
      <c r="A217" s="19"/>
      <c r="B217" s="20" t="s">
        <v>15</v>
      </c>
      <c r="C217" s="56">
        <v>1.26498698460646E-2</v>
      </c>
      <c r="D217" s="56">
        <v>2.9203187882567799E-2</v>
      </c>
      <c r="E217" s="22"/>
    </row>
    <row r="218" spans="1:5" ht="34.799999999999997" customHeight="1" x14ac:dyDescent="0.3">
      <c r="A218" s="87" t="s">
        <v>25</v>
      </c>
      <c r="B218" s="87"/>
      <c r="C218" s="87"/>
      <c r="D218" s="87"/>
      <c r="E218" s="87"/>
    </row>
    <row r="219" spans="1:5" x14ac:dyDescent="0.3">
      <c r="A219" s="5" t="s">
        <v>26</v>
      </c>
    </row>
    <row r="220" spans="1:5" x14ac:dyDescent="0.3">
      <c r="A220" s="65" t="s">
        <v>974</v>
      </c>
    </row>
    <row r="221" spans="1:5" x14ac:dyDescent="0.3">
      <c r="A221" s="65" t="s">
        <v>1111</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44223</v>
      </c>
      <c r="C227" s="57">
        <v>46050</v>
      </c>
      <c r="D227" s="58">
        <v>3.5973099920272963E-2</v>
      </c>
      <c r="E227" s="59">
        <v>2</v>
      </c>
    </row>
    <row r="228" spans="1:5" x14ac:dyDescent="0.3">
      <c r="A228" s="31" t="s">
        <v>37</v>
      </c>
      <c r="B228" s="57">
        <v>44195</v>
      </c>
      <c r="C228" s="57">
        <v>46022</v>
      </c>
      <c r="D228" s="58">
        <v>3.5950387419008474E-2</v>
      </c>
      <c r="E228" s="59">
        <v>2</v>
      </c>
    </row>
    <row r="229" spans="1:5" x14ac:dyDescent="0.3">
      <c r="A229" s="64" t="s">
        <v>38</v>
      </c>
      <c r="B229" s="57">
        <v>44160</v>
      </c>
      <c r="C229" s="57">
        <v>45987</v>
      </c>
      <c r="D229" s="58">
        <v>3.5944455752946081E-2</v>
      </c>
      <c r="E229" s="59">
        <v>2</v>
      </c>
    </row>
    <row r="230" spans="1:5" x14ac:dyDescent="0.3">
      <c r="A230" s="64" t="s">
        <v>39</v>
      </c>
      <c r="B230" s="57">
        <v>44132</v>
      </c>
      <c r="C230" s="57">
        <v>45959</v>
      </c>
      <c r="D230" s="58">
        <v>3.6082346341967296E-2</v>
      </c>
      <c r="E230" s="59">
        <v>2</v>
      </c>
    </row>
    <row r="231" spans="1:5" x14ac:dyDescent="0.3">
      <c r="A231" s="64" t="s">
        <v>40</v>
      </c>
      <c r="B231" s="57">
        <v>44097</v>
      </c>
      <c r="C231" s="57">
        <v>45924</v>
      </c>
      <c r="D231" s="58">
        <v>3.6293203543140765E-2</v>
      </c>
      <c r="E231" s="59">
        <v>2</v>
      </c>
    </row>
    <row r="233" spans="1:5" x14ac:dyDescent="0.3">
      <c r="A233" s="92" t="s">
        <v>894</v>
      </c>
      <c r="B233" s="93"/>
      <c r="C233" s="93"/>
      <c r="D233" s="93"/>
      <c r="E233" s="93"/>
    </row>
    <row r="234" spans="1:5"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61">
        <v>7270</v>
      </c>
      <c r="D239" s="62">
        <v>7210</v>
      </c>
      <c r="E239" s="63" t="s">
        <v>14</v>
      </c>
    </row>
    <row r="240" spans="1:5" x14ac:dyDescent="0.3">
      <c r="A240" s="19"/>
      <c r="B240" s="20" t="s">
        <v>15</v>
      </c>
      <c r="C240" s="56">
        <v>-0.27273323393530902</v>
      </c>
      <c r="D240" s="56">
        <v>-0.10333183092595601</v>
      </c>
      <c r="E240" s="22"/>
    </row>
    <row r="241" spans="1:5" x14ac:dyDescent="0.3">
      <c r="A241" s="8" t="s">
        <v>16</v>
      </c>
      <c r="B241" s="16" t="s">
        <v>11</v>
      </c>
      <c r="C241" s="61">
        <v>7760</v>
      </c>
      <c r="D241" s="61">
        <v>7790</v>
      </c>
      <c r="E241" s="63" t="s">
        <v>14</v>
      </c>
    </row>
    <row r="242" spans="1:5" x14ac:dyDescent="0.3">
      <c r="A242" s="19"/>
      <c r="B242" s="20" t="s">
        <v>15</v>
      </c>
      <c r="C242" s="56">
        <v>-0.22404424724602201</v>
      </c>
      <c r="D242" s="56">
        <v>-8.0019534076001403E-2</v>
      </c>
      <c r="E242" s="22"/>
    </row>
    <row r="243" spans="1:5" x14ac:dyDescent="0.3">
      <c r="A243" s="8" t="s">
        <v>19</v>
      </c>
      <c r="B243" s="16" t="s">
        <v>11</v>
      </c>
      <c r="C243" s="61">
        <v>9870</v>
      </c>
      <c r="D243" s="61">
        <v>10100</v>
      </c>
      <c r="E243" s="63" t="s">
        <v>14</v>
      </c>
    </row>
    <row r="244" spans="1:5" x14ac:dyDescent="0.3">
      <c r="A244" s="19"/>
      <c r="B244" s="20" t="s">
        <v>15</v>
      </c>
      <c r="C244" s="56">
        <v>-1.2749128712871399E-2</v>
      </c>
      <c r="D244" s="56">
        <v>3.4327904118101001E-3</v>
      </c>
      <c r="E244" s="22"/>
    </row>
    <row r="245" spans="1:5" x14ac:dyDescent="0.3">
      <c r="A245" s="8" t="s">
        <v>22</v>
      </c>
      <c r="B245" s="16" t="s">
        <v>11</v>
      </c>
      <c r="C245" s="61">
        <v>12700</v>
      </c>
      <c r="D245" s="61">
        <v>12330</v>
      </c>
      <c r="E245" s="63" t="s">
        <v>14</v>
      </c>
    </row>
    <row r="246" spans="1:5" x14ac:dyDescent="0.3">
      <c r="A246" s="19"/>
      <c r="B246" s="20" t="s">
        <v>15</v>
      </c>
      <c r="C246" s="56">
        <v>0.26964496667236398</v>
      </c>
      <c r="D246" s="56">
        <v>7.2253618345182499E-2</v>
      </c>
      <c r="E246" s="22"/>
    </row>
    <row r="247" spans="1:5" ht="36" customHeight="1" x14ac:dyDescent="0.3">
      <c r="A247" s="87" t="s">
        <v>25</v>
      </c>
      <c r="B247" s="87"/>
      <c r="C247" s="87"/>
      <c r="D247" s="87"/>
      <c r="E247" s="87"/>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44225</v>
      </c>
      <c r="C256" s="57">
        <v>46052</v>
      </c>
      <c r="D256" s="58">
        <v>5.5033469829741423E-2</v>
      </c>
      <c r="E256" s="59">
        <v>3</v>
      </c>
    </row>
    <row r="257" spans="1:5" x14ac:dyDescent="0.3">
      <c r="A257" s="31" t="s">
        <v>37</v>
      </c>
      <c r="B257" s="57">
        <v>44193</v>
      </c>
      <c r="C257" s="57">
        <v>46020</v>
      </c>
      <c r="D257" s="58">
        <v>5.5062039186584588E-2</v>
      </c>
      <c r="E257" s="59">
        <v>3</v>
      </c>
    </row>
    <row r="258" spans="1:5" x14ac:dyDescent="0.3">
      <c r="A258" s="64" t="s">
        <v>38</v>
      </c>
      <c r="B258" s="57">
        <v>44162</v>
      </c>
      <c r="C258" s="57">
        <v>45989</v>
      </c>
      <c r="D258" s="58">
        <v>5.4870989457190746E-2</v>
      </c>
      <c r="E258" s="59">
        <v>3</v>
      </c>
    </row>
    <row r="259" spans="1:5" x14ac:dyDescent="0.3">
      <c r="A259" s="64" t="s">
        <v>39</v>
      </c>
      <c r="B259" s="57">
        <v>44134</v>
      </c>
      <c r="C259" s="57">
        <v>45961</v>
      </c>
      <c r="D259" s="58">
        <v>6.3899999999999998E-2</v>
      </c>
      <c r="E259" s="59">
        <v>3</v>
      </c>
    </row>
    <row r="260" spans="1:5" x14ac:dyDescent="0.3">
      <c r="A260" s="64" t="s">
        <v>40</v>
      </c>
      <c r="B260" s="57">
        <v>44099</v>
      </c>
      <c r="C260" s="57">
        <v>45926</v>
      </c>
      <c r="D260" s="58">
        <v>6.8247944951010941E-2</v>
      </c>
      <c r="E260" s="59">
        <v>3</v>
      </c>
    </row>
    <row r="262" spans="1:5" x14ac:dyDescent="0.3">
      <c r="A262" s="92" t="s">
        <v>116</v>
      </c>
      <c r="B262" s="93"/>
      <c r="C262" s="93"/>
      <c r="D262" s="93"/>
      <c r="E262" s="93"/>
    </row>
    <row r="263" spans="1:5"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61">
        <v>4420</v>
      </c>
      <c r="D268" s="62">
        <v>4110</v>
      </c>
      <c r="E268" s="63" t="s">
        <v>14</v>
      </c>
    </row>
    <row r="269" spans="1:5" x14ac:dyDescent="0.3">
      <c r="A269" s="19"/>
      <c r="B269" s="20" t="s">
        <v>15</v>
      </c>
      <c r="C269" s="56">
        <v>-0.55792583891928205</v>
      </c>
      <c r="D269" s="56">
        <v>-0.163061542693168</v>
      </c>
      <c r="E269" s="22"/>
    </row>
    <row r="270" spans="1:5" x14ac:dyDescent="0.3">
      <c r="A270" s="8" t="s">
        <v>16</v>
      </c>
      <c r="B270" s="16" t="s">
        <v>11</v>
      </c>
      <c r="C270" s="61">
        <v>6750</v>
      </c>
      <c r="D270" s="61">
        <v>8580</v>
      </c>
      <c r="E270" s="63" t="s">
        <v>14</v>
      </c>
    </row>
    <row r="271" spans="1:5" x14ac:dyDescent="0.3">
      <c r="A271" s="19"/>
      <c r="B271" s="20" t="s">
        <v>15</v>
      </c>
      <c r="C271" s="56">
        <v>-0.32464066935604402</v>
      </c>
      <c r="D271" s="56">
        <v>-3.0183238893821601E-2</v>
      </c>
      <c r="E271" s="22"/>
    </row>
    <row r="272" spans="1:5" x14ac:dyDescent="0.3">
      <c r="A272" s="8" t="s">
        <v>19</v>
      </c>
      <c r="B272" s="16" t="s">
        <v>11</v>
      </c>
      <c r="C272" s="61">
        <v>10170</v>
      </c>
      <c r="D272" s="61">
        <v>14310</v>
      </c>
      <c r="E272" s="63" t="s">
        <v>14</v>
      </c>
    </row>
    <row r="273" spans="1:5" x14ac:dyDescent="0.3">
      <c r="A273" s="19"/>
      <c r="B273" s="20" t="s">
        <v>15</v>
      </c>
      <c r="C273" s="56">
        <v>1.7369686478168899E-2</v>
      </c>
      <c r="D273" s="56">
        <v>7.42581986416571E-2</v>
      </c>
      <c r="E273" s="22"/>
    </row>
    <row r="274" spans="1:5" x14ac:dyDescent="0.3">
      <c r="A274" s="8" t="s">
        <v>22</v>
      </c>
      <c r="B274" s="16" t="s">
        <v>11</v>
      </c>
      <c r="C274" s="61">
        <v>19130</v>
      </c>
      <c r="D274" s="61">
        <v>18590</v>
      </c>
      <c r="E274" s="63" t="s">
        <v>14</v>
      </c>
    </row>
    <row r="275" spans="1:5" x14ac:dyDescent="0.3">
      <c r="A275" s="19"/>
      <c r="B275" s="20" t="s">
        <v>15</v>
      </c>
      <c r="C275" s="56">
        <v>0.91290870807640201</v>
      </c>
      <c r="D275" s="56">
        <v>0.13198719095612299</v>
      </c>
      <c r="E275" s="22"/>
    </row>
    <row r="276" spans="1:5" ht="32.4" customHeight="1" x14ac:dyDescent="0.3">
      <c r="A276" s="87" t="s">
        <v>25</v>
      </c>
      <c r="B276" s="87"/>
      <c r="C276" s="87"/>
      <c r="D276" s="87"/>
      <c r="E276" s="87"/>
    </row>
    <row r="277" spans="1:5" x14ac:dyDescent="0.3">
      <c r="A277" s="5" t="s">
        <v>26</v>
      </c>
    </row>
    <row r="278" spans="1:5" x14ac:dyDescent="0.3">
      <c r="A278" s="65" t="s">
        <v>1126</v>
      </c>
    </row>
    <row r="279" spans="1:5" x14ac:dyDescent="0.3">
      <c r="A279" s="65" t="s">
        <v>1053</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44225</v>
      </c>
      <c r="C285" s="57">
        <v>46052</v>
      </c>
      <c r="D285" s="58">
        <v>0.14099051651498784</v>
      </c>
      <c r="E285" s="59">
        <v>4</v>
      </c>
    </row>
    <row r="286" spans="1:5" x14ac:dyDescent="0.3">
      <c r="A286" s="31" t="s">
        <v>37</v>
      </c>
      <c r="B286" s="57">
        <v>44195</v>
      </c>
      <c r="C286" s="57">
        <v>46022</v>
      </c>
      <c r="D286" s="58">
        <v>0.14243659685013091</v>
      </c>
      <c r="E286" s="59">
        <v>4</v>
      </c>
    </row>
    <row r="287" spans="1:5" x14ac:dyDescent="0.3">
      <c r="A287" s="64" t="s">
        <v>38</v>
      </c>
      <c r="B287" s="57">
        <v>44162</v>
      </c>
      <c r="C287" s="57">
        <v>45989</v>
      </c>
      <c r="D287" s="58">
        <v>0.14348270368199942</v>
      </c>
      <c r="E287" s="59">
        <v>4</v>
      </c>
    </row>
    <row r="288" spans="1:5" x14ac:dyDescent="0.3">
      <c r="A288" s="64" t="s">
        <v>39</v>
      </c>
      <c r="B288" s="57">
        <v>44134</v>
      </c>
      <c r="C288" s="57">
        <v>45961</v>
      </c>
      <c r="D288" s="58">
        <v>0.14507613835146138</v>
      </c>
      <c r="E288" s="59">
        <v>4</v>
      </c>
    </row>
    <row r="289" spans="1:5" x14ac:dyDescent="0.3">
      <c r="A289" s="64" t="s">
        <v>40</v>
      </c>
      <c r="B289" s="57">
        <v>44103</v>
      </c>
      <c r="C289" s="57">
        <v>45930</v>
      </c>
      <c r="D289" s="58">
        <v>0.14880114640994443</v>
      </c>
      <c r="E289" s="59">
        <v>4</v>
      </c>
    </row>
    <row r="291" spans="1:5" x14ac:dyDescent="0.3">
      <c r="A291" s="92" t="s">
        <v>127</v>
      </c>
      <c r="B291" s="93"/>
      <c r="C291" s="93"/>
      <c r="D291" s="93"/>
      <c r="E291" s="93"/>
    </row>
    <row r="292" spans="1:5"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-0.63020196456746003</v>
      </c>
      <c r="D298" s="56">
        <v>-0.206457271754583</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10410</v>
      </c>
      <c r="D301" s="61">
        <v>12090</v>
      </c>
      <c r="E301" s="63" t="s">
        <v>14</v>
      </c>
    </row>
    <row r="302" spans="1:5" x14ac:dyDescent="0.3">
      <c r="A302" s="19"/>
      <c r="B302" s="20" t="s">
        <v>15</v>
      </c>
      <c r="C302" s="56">
        <v>4.0828369212621701E-2</v>
      </c>
      <c r="D302" s="56">
        <v>3.8701705840585403E-2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5.4" customHeight="1" x14ac:dyDescent="0.3">
      <c r="A305" s="87" t="s">
        <v>25</v>
      </c>
      <c r="B305" s="87"/>
      <c r="C305" s="87"/>
      <c r="D305" s="87"/>
      <c r="E305" s="87"/>
    </row>
    <row r="306" spans="1:5" x14ac:dyDescent="0.3">
      <c r="A306" s="5" t="s">
        <v>26</v>
      </c>
    </row>
    <row r="307" spans="1:5" x14ac:dyDescent="0.3">
      <c r="A307" s="65" t="s">
        <v>1094</v>
      </c>
    </row>
    <row r="308" spans="1:5" x14ac:dyDescent="0.3">
      <c r="A308" s="65" t="s">
        <v>1108</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44225</v>
      </c>
      <c r="C314" s="57">
        <v>46052</v>
      </c>
      <c r="D314" s="58">
        <v>0.16727469904007453</v>
      </c>
      <c r="E314" s="59">
        <v>4</v>
      </c>
    </row>
    <row r="315" spans="1:5" x14ac:dyDescent="0.3">
      <c r="A315" s="31" t="s">
        <v>37</v>
      </c>
      <c r="B315" s="57">
        <v>44195</v>
      </c>
      <c r="C315" s="57">
        <v>46022</v>
      </c>
      <c r="D315" s="58">
        <v>0.16744996544697491</v>
      </c>
      <c r="E315" s="59">
        <v>4</v>
      </c>
    </row>
    <row r="316" spans="1:5" x14ac:dyDescent="0.3">
      <c r="A316" s="64" t="s">
        <v>38</v>
      </c>
      <c r="B316" s="57">
        <v>44162</v>
      </c>
      <c r="C316" s="57">
        <v>45989</v>
      </c>
      <c r="D316" s="58">
        <v>0.16803786903496784</v>
      </c>
      <c r="E316" s="59">
        <v>4</v>
      </c>
    </row>
    <row r="317" spans="1:5" x14ac:dyDescent="0.3">
      <c r="A317" s="64" t="s">
        <v>39</v>
      </c>
      <c r="B317" s="57">
        <v>44134</v>
      </c>
      <c r="C317" s="57">
        <v>45961</v>
      </c>
      <c r="D317" s="58">
        <v>0.17166769794799344</v>
      </c>
      <c r="E317" s="59">
        <v>4</v>
      </c>
    </row>
    <row r="318" spans="1:5" x14ac:dyDescent="0.3">
      <c r="A318" s="64" t="s">
        <v>40</v>
      </c>
      <c r="B318" s="57">
        <v>44103</v>
      </c>
      <c r="C318" s="57">
        <v>45930</v>
      </c>
      <c r="D318" s="58">
        <v>0.1729876992423233</v>
      </c>
      <c r="E318" s="59">
        <v>4</v>
      </c>
    </row>
    <row r="320" spans="1:5" x14ac:dyDescent="0.3">
      <c r="A320" s="92" t="s">
        <v>141</v>
      </c>
      <c r="B320" s="93"/>
      <c r="C320" s="93"/>
      <c r="D320" s="93"/>
      <c r="E320" s="93"/>
    </row>
    <row r="321" spans="1:5"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9110</v>
      </c>
      <c r="D326" s="54">
        <v>9390</v>
      </c>
      <c r="E326" s="55" t="s">
        <v>14</v>
      </c>
    </row>
    <row r="327" spans="1:5" x14ac:dyDescent="0.3">
      <c r="A327" s="19"/>
      <c r="B327" s="20" t="s">
        <v>15</v>
      </c>
      <c r="C327" s="56">
        <v>-8.8959961914318597E-2</v>
      </c>
      <c r="D327" s="56">
        <v>-3.0943815148486799E-2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10180</v>
      </c>
      <c r="D330" s="53">
        <v>10270</v>
      </c>
      <c r="E330" s="55" t="s">
        <v>14</v>
      </c>
    </row>
    <row r="331" spans="1:5" x14ac:dyDescent="0.3">
      <c r="A331" s="19"/>
      <c r="B331" s="20" t="s">
        <v>15</v>
      </c>
      <c r="C331" s="56">
        <v>1.7782308302185999E-2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3.6" customHeight="1" x14ac:dyDescent="0.3">
      <c r="A334" s="87" t="s">
        <v>25</v>
      </c>
      <c r="B334" s="87"/>
      <c r="C334" s="87"/>
      <c r="D334" s="87"/>
      <c r="E334" s="87"/>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44225</v>
      </c>
      <c r="C343" s="57">
        <v>46052</v>
      </c>
      <c r="D343" s="58">
        <v>1.6330562350385158E-2</v>
      </c>
      <c r="E343" s="59">
        <v>2</v>
      </c>
    </row>
    <row r="344" spans="1:5" x14ac:dyDescent="0.3">
      <c r="A344" s="31" t="s">
        <v>37</v>
      </c>
      <c r="B344" s="57">
        <v>44193</v>
      </c>
      <c r="C344" s="57">
        <v>46020</v>
      </c>
      <c r="D344" s="58">
        <v>1.6363841021709853E-2</v>
      </c>
      <c r="E344" s="59">
        <v>2</v>
      </c>
    </row>
    <row r="345" spans="1:5" x14ac:dyDescent="0.3">
      <c r="A345" s="60" t="s">
        <v>38</v>
      </c>
      <c r="B345" s="57">
        <v>44162</v>
      </c>
      <c r="C345" s="57">
        <v>45989</v>
      </c>
      <c r="D345" s="58">
        <v>1.4808779115627804E-2</v>
      </c>
      <c r="E345" s="59">
        <v>2</v>
      </c>
    </row>
    <row r="346" spans="1:5" x14ac:dyDescent="0.3">
      <c r="A346" s="60" t="s">
        <v>39</v>
      </c>
      <c r="B346" s="57">
        <v>44134</v>
      </c>
      <c r="C346" s="57">
        <v>45961</v>
      </c>
      <c r="D346" s="58">
        <v>1.4917574202510371E-2</v>
      </c>
      <c r="E346" s="59">
        <v>2</v>
      </c>
    </row>
    <row r="347" spans="1:5" x14ac:dyDescent="0.3">
      <c r="A347" s="60" t="s">
        <v>40</v>
      </c>
      <c r="B347" s="57">
        <v>44099</v>
      </c>
      <c r="C347" s="57">
        <v>45926</v>
      </c>
      <c r="D347" s="58">
        <v>1.5020653773542905E-2</v>
      </c>
      <c r="E347" s="59">
        <v>2</v>
      </c>
    </row>
    <row r="349" spans="1:5" x14ac:dyDescent="0.3">
      <c r="A349" s="92" t="s">
        <v>151</v>
      </c>
      <c r="B349" s="93"/>
      <c r="C349" s="93"/>
      <c r="D349" s="93"/>
      <c r="E349" s="93"/>
    </row>
    <row r="350" spans="1:5"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-0.60169970983730503</v>
      </c>
      <c r="D356" s="56">
        <v>-0.18779781471466001</v>
      </c>
      <c r="E356" s="22"/>
    </row>
    <row r="357" spans="1:5" x14ac:dyDescent="0.3">
      <c r="A357" s="8" t="s">
        <v>16</v>
      </c>
      <c r="B357" s="16" t="s">
        <v>11</v>
      </c>
      <c r="C357" s="61">
        <v>7730</v>
      </c>
      <c r="D357" s="61">
        <v>10840</v>
      </c>
      <c r="E357" s="63" t="s">
        <v>14</v>
      </c>
    </row>
    <row r="358" spans="1:5" x14ac:dyDescent="0.3">
      <c r="A358" s="19"/>
      <c r="B358" s="20" t="s">
        <v>15</v>
      </c>
      <c r="C358" s="56">
        <v>-0.226920582120582</v>
      </c>
      <c r="D358" s="56">
        <v>1.6350720325088799E-2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200000000000003" customHeight="1" x14ac:dyDescent="0.3">
      <c r="A363" s="87" t="s">
        <v>25</v>
      </c>
      <c r="B363" s="87"/>
      <c r="C363" s="87"/>
      <c r="D363" s="87"/>
      <c r="E363" s="87"/>
    </row>
    <row r="364" spans="1:5" x14ac:dyDescent="0.3">
      <c r="A364" s="5" t="s">
        <v>26</v>
      </c>
    </row>
    <row r="365" spans="1:5" x14ac:dyDescent="0.3">
      <c r="A365" s="65" t="s">
        <v>1127</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44225</v>
      </c>
      <c r="C372" s="57">
        <v>46052</v>
      </c>
      <c r="D372" s="58">
        <v>0.15167680257248983</v>
      </c>
      <c r="E372" s="59">
        <v>4</v>
      </c>
    </row>
    <row r="373" spans="1:5" x14ac:dyDescent="0.3">
      <c r="A373" s="31" t="s">
        <v>37</v>
      </c>
      <c r="B373" s="57">
        <v>44195</v>
      </c>
      <c r="C373" s="57">
        <v>46022</v>
      </c>
      <c r="D373" s="58">
        <v>0.15160899048799881</v>
      </c>
      <c r="E373" s="59">
        <v>4</v>
      </c>
    </row>
    <row r="374" spans="1:5" x14ac:dyDescent="0.3">
      <c r="A374" s="64" t="s">
        <v>38</v>
      </c>
      <c r="B374" s="57">
        <v>44162</v>
      </c>
      <c r="C374" s="57">
        <v>45989</v>
      </c>
      <c r="D374" s="58">
        <v>0.15146138959359137</v>
      </c>
      <c r="E374" s="59">
        <v>4</v>
      </c>
    </row>
    <row r="375" spans="1:5" x14ac:dyDescent="0.3">
      <c r="A375" s="64" t="s">
        <v>39</v>
      </c>
      <c r="B375" s="57">
        <v>44134</v>
      </c>
      <c r="C375" s="57">
        <v>45961</v>
      </c>
      <c r="D375" s="58">
        <v>0.15168929900440048</v>
      </c>
      <c r="E375" s="59">
        <v>4</v>
      </c>
    </row>
    <row r="376" spans="1:5" x14ac:dyDescent="0.3">
      <c r="A376" s="64" t="s">
        <v>40</v>
      </c>
      <c r="B376" s="57">
        <v>44103</v>
      </c>
      <c r="C376" s="57">
        <v>45930</v>
      </c>
      <c r="D376" s="58">
        <v>0.15126916113231928</v>
      </c>
      <c r="E376" s="59">
        <v>4</v>
      </c>
    </row>
    <row r="378" spans="1:5" x14ac:dyDescent="0.3">
      <c r="A378" s="92" t="s">
        <v>162</v>
      </c>
      <c r="B378" s="93"/>
      <c r="C378" s="93"/>
      <c r="D378" s="93"/>
      <c r="E378" s="93"/>
    </row>
    <row r="379" spans="1:5"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-0.1150165819812</v>
      </c>
      <c r="D385" s="56">
        <v>-3.0921250930553999E-2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10320</v>
      </c>
      <c r="D388" s="61">
        <v>11060</v>
      </c>
      <c r="E388" s="63" t="s">
        <v>14</v>
      </c>
    </row>
    <row r="389" spans="1:5" x14ac:dyDescent="0.3">
      <c r="A389" s="19"/>
      <c r="B389" s="20" t="s">
        <v>15</v>
      </c>
      <c r="C389" s="56">
        <v>3.1791273843455398E-2</v>
      </c>
      <c r="D389" s="56">
        <v>2.0395949657987099E-2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799999999999997" customHeight="1" x14ac:dyDescent="0.3">
      <c r="A392" s="87" t="s">
        <v>25</v>
      </c>
      <c r="B392" s="87"/>
      <c r="C392" s="87"/>
      <c r="D392" s="87"/>
      <c r="E392" s="87"/>
    </row>
    <row r="393" spans="1:5" x14ac:dyDescent="0.3">
      <c r="A393" s="5" t="s">
        <v>26</v>
      </c>
    </row>
    <row r="394" spans="1:5" x14ac:dyDescent="0.3">
      <c r="A394" s="65" t="s">
        <v>1071</v>
      </c>
    </row>
    <row r="395" spans="1:5" x14ac:dyDescent="0.3">
      <c r="A395" s="65" t="s">
        <v>1128</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44225</v>
      </c>
      <c r="C401" s="57">
        <v>46052</v>
      </c>
      <c r="D401" s="58">
        <v>2.7045006662072248E-2</v>
      </c>
      <c r="E401" s="59">
        <v>2</v>
      </c>
    </row>
    <row r="402" spans="1:5" x14ac:dyDescent="0.3">
      <c r="A402" s="31" t="s">
        <v>37</v>
      </c>
      <c r="B402" s="57">
        <v>44193</v>
      </c>
      <c r="C402" s="57">
        <v>46020</v>
      </c>
      <c r="D402" s="58">
        <v>2.7295417671416813E-2</v>
      </c>
      <c r="E402" s="59">
        <v>2</v>
      </c>
    </row>
    <row r="403" spans="1:5" x14ac:dyDescent="0.3">
      <c r="A403" s="64" t="s">
        <v>38</v>
      </c>
      <c r="B403" s="57">
        <v>44162</v>
      </c>
      <c r="C403" s="57">
        <v>45989</v>
      </c>
      <c r="D403" s="58">
        <v>2.7264339182777087E-2</v>
      </c>
      <c r="E403" s="59">
        <v>2</v>
      </c>
    </row>
    <row r="404" spans="1:5" x14ac:dyDescent="0.3">
      <c r="A404" s="64" t="s">
        <v>39</v>
      </c>
      <c r="B404" s="57">
        <v>44134</v>
      </c>
      <c r="C404" s="57">
        <v>45961</v>
      </c>
      <c r="D404" s="58">
        <v>3.1028761147046731E-2</v>
      </c>
      <c r="E404" s="59">
        <v>2</v>
      </c>
    </row>
    <row r="405" spans="1:5" x14ac:dyDescent="0.3">
      <c r="A405" s="64" t="s">
        <v>40</v>
      </c>
      <c r="B405" s="57">
        <v>44099</v>
      </c>
      <c r="C405" s="57">
        <v>45926</v>
      </c>
      <c r="D405" s="58">
        <v>3.3097615198936448E-2</v>
      </c>
      <c r="E405" s="59">
        <v>2</v>
      </c>
    </row>
    <row r="407" spans="1:5" x14ac:dyDescent="0.3">
      <c r="A407" s="92" t="s">
        <v>171</v>
      </c>
      <c r="B407" s="93"/>
      <c r="C407" s="93"/>
      <c r="D407" s="93"/>
      <c r="E407" s="93"/>
    </row>
    <row r="408" spans="1:5"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5870</v>
      </c>
      <c r="D413" s="62">
        <v>5950</v>
      </c>
      <c r="E413" s="63" t="s">
        <v>14</v>
      </c>
    </row>
    <row r="414" spans="1:5" x14ac:dyDescent="0.3">
      <c r="A414" s="19"/>
      <c r="B414" s="20" t="s">
        <v>15</v>
      </c>
      <c r="C414" s="56">
        <v>-0.41257697491494599</v>
      </c>
      <c r="D414" s="56">
        <v>-0.15891190975188901</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10040</v>
      </c>
      <c r="D417" s="61">
        <v>10720</v>
      </c>
      <c r="E417" s="63" t="s">
        <v>14</v>
      </c>
    </row>
    <row r="418" spans="1:5" x14ac:dyDescent="0.3">
      <c r="A418" s="19"/>
      <c r="B418" s="20" t="s">
        <v>15</v>
      </c>
      <c r="C418" s="56">
        <v>4.2669438884224099E-3</v>
      </c>
      <c r="D418" s="56">
        <v>2.34198579056084E-2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4.799999999999997" customHeight="1" x14ac:dyDescent="0.3">
      <c r="A421" s="87" t="s">
        <v>25</v>
      </c>
      <c r="B421" s="87"/>
      <c r="C421" s="87"/>
      <c r="D421" s="87"/>
      <c r="E421" s="87"/>
    </row>
    <row r="422" spans="1:5" x14ac:dyDescent="0.3">
      <c r="A422" s="5" t="s">
        <v>26</v>
      </c>
    </row>
    <row r="423" spans="1:5" x14ac:dyDescent="0.3">
      <c r="A423" s="65" t="s">
        <v>964</v>
      </c>
    </row>
    <row r="424" spans="1:5" x14ac:dyDescent="0.3">
      <c r="A424" s="65" t="s">
        <v>1117</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44222</v>
      </c>
      <c r="C430" s="57">
        <v>46049</v>
      </c>
      <c r="D430" s="58">
        <v>9.1941736019959544E-2</v>
      </c>
      <c r="E430" s="59">
        <v>3</v>
      </c>
    </row>
    <row r="431" spans="1:5" x14ac:dyDescent="0.3">
      <c r="A431" s="31" t="s">
        <v>37</v>
      </c>
      <c r="B431" s="57">
        <v>44194</v>
      </c>
      <c r="C431" s="57">
        <v>46021</v>
      </c>
      <c r="D431" s="58">
        <v>9.2711928284314626E-2</v>
      </c>
      <c r="E431" s="59">
        <v>3</v>
      </c>
    </row>
    <row r="432" spans="1:5" x14ac:dyDescent="0.3">
      <c r="A432" s="64" t="s">
        <v>38</v>
      </c>
      <c r="B432" s="57">
        <v>44159</v>
      </c>
      <c r="C432" s="57">
        <v>45986</v>
      </c>
      <c r="D432" s="58">
        <v>9.3022155731481773E-2</v>
      </c>
      <c r="E432" s="59">
        <v>3</v>
      </c>
    </row>
    <row r="433" spans="1:5" x14ac:dyDescent="0.3">
      <c r="A433" s="64" t="s">
        <v>39</v>
      </c>
      <c r="B433" s="57">
        <v>44131</v>
      </c>
      <c r="C433" s="57">
        <v>45958</v>
      </c>
      <c r="D433" s="58">
        <v>9.8390659280604073E-2</v>
      </c>
      <c r="E433" s="59">
        <v>3</v>
      </c>
    </row>
    <row r="434" spans="1:5" x14ac:dyDescent="0.3">
      <c r="A434" s="64" t="s">
        <v>40</v>
      </c>
      <c r="B434" s="57">
        <v>44103</v>
      </c>
      <c r="C434" s="57">
        <v>45930</v>
      </c>
      <c r="D434" s="58">
        <v>9.9484989945754998E-2</v>
      </c>
      <c r="E434" s="59">
        <v>3</v>
      </c>
    </row>
    <row r="436" spans="1:5" x14ac:dyDescent="0.3">
      <c r="A436" s="92" t="s">
        <v>835</v>
      </c>
      <c r="B436" s="93"/>
      <c r="C436" s="93"/>
      <c r="D436" s="93"/>
      <c r="E436" s="93"/>
    </row>
    <row r="437" spans="1:5"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61">
        <v>7520</v>
      </c>
      <c r="D442" s="62">
        <v>7480</v>
      </c>
      <c r="E442" s="63" t="s">
        <v>14</v>
      </c>
    </row>
    <row r="443" spans="1:5" x14ac:dyDescent="0.3">
      <c r="A443" s="19"/>
      <c r="B443" s="20" t="s">
        <v>15</v>
      </c>
      <c r="C443" s="56">
        <v>-0.247845991820246</v>
      </c>
      <c r="D443" s="56">
        <v>-9.2284603827411799E-2</v>
      </c>
      <c r="E443" s="22"/>
    </row>
    <row r="444" spans="1:5" x14ac:dyDescent="0.3">
      <c r="A444" s="8" t="s">
        <v>16</v>
      </c>
      <c r="B444" s="16" t="s">
        <v>11</v>
      </c>
      <c r="C444" s="61">
        <v>8330</v>
      </c>
      <c r="D444" s="61">
        <v>7980</v>
      </c>
      <c r="E444" s="63" t="s">
        <v>14</v>
      </c>
    </row>
    <row r="445" spans="1:5" x14ac:dyDescent="0.3">
      <c r="A445" s="19"/>
      <c r="B445" s="20" t="s">
        <v>15</v>
      </c>
      <c r="C445" s="56">
        <v>-0.16719004507108701</v>
      </c>
      <c r="D445" s="56">
        <v>-7.2494295869660705E-2</v>
      </c>
      <c r="E445" s="22"/>
    </row>
    <row r="446" spans="1:5" x14ac:dyDescent="0.3">
      <c r="A446" s="8" t="s">
        <v>19</v>
      </c>
      <c r="B446" s="16" t="s">
        <v>11</v>
      </c>
      <c r="C446" s="61">
        <v>10080</v>
      </c>
      <c r="D446" s="61">
        <v>10330</v>
      </c>
      <c r="E446" s="63" t="s">
        <v>14</v>
      </c>
    </row>
    <row r="447" spans="1:5" x14ac:dyDescent="0.3">
      <c r="A447" s="19"/>
      <c r="B447" s="20" t="s">
        <v>15</v>
      </c>
      <c r="C447" s="56">
        <v>8.12811980033268E-3</v>
      </c>
      <c r="D447" s="56">
        <v>1.0766642115812601E-2</v>
      </c>
      <c r="E447" s="22"/>
    </row>
    <row r="448" spans="1:5" x14ac:dyDescent="0.3">
      <c r="A448" s="8" t="s">
        <v>22</v>
      </c>
      <c r="B448" s="16" t="s">
        <v>11</v>
      </c>
      <c r="C448" s="61">
        <v>12350</v>
      </c>
      <c r="D448" s="61">
        <v>12350</v>
      </c>
      <c r="E448" s="63" t="s">
        <v>14</v>
      </c>
    </row>
    <row r="449" spans="1:5" x14ac:dyDescent="0.3">
      <c r="A449" s="19"/>
      <c r="B449" s="20" t="s">
        <v>15</v>
      </c>
      <c r="C449" s="56">
        <v>0.23536916257270299</v>
      </c>
      <c r="D449" s="56">
        <v>7.2939933110958394E-2</v>
      </c>
      <c r="E449" s="22"/>
    </row>
    <row r="450" spans="1:5" ht="34.200000000000003" customHeight="1" x14ac:dyDescent="0.3">
      <c r="A450" s="87" t="s">
        <v>25</v>
      </c>
      <c r="B450" s="87"/>
      <c r="C450" s="87"/>
      <c r="D450" s="87"/>
      <c r="E450" s="87"/>
    </row>
    <row r="451" spans="1:5" x14ac:dyDescent="0.3">
      <c r="A451" s="5" t="s">
        <v>26</v>
      </c>
    </row>
    <row r="452" spans="1:5" x14ac:dyDescent="0.3">
      <c r="A452" s="65" t="s">
        <v>964</v>
      </c>
    </row>
    <row r="453" spans="1:5" x14ac:dyDescent="0.3">
      <c r="A453" s="65" t="s">
        <v>1103</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44222</v>
      </c>
      <c r="C459" s="57">
        <v>46052</v>
      </c>
      <c r="D459" s="58">
        <v>5.5159323111433636E-2</v>
      </c>
      <c r="E459" s="59">
        <v>3</v>
      </c>
    </row>
    <row r="460" spans="1:5" x14ac:dyDescent="0.3">
      <c r="A460" s="31" t="s">
        <v>37</v>
      </c>
      <c r="B460" s="57">
        <v>44194</v>
      </c>
      <c r="C460" s="57">
        <v>46020</v>
      </c>
      <c r="D460" s="58">
        <v>5.5363540446699534E-2</v>
      </c>
      <c r="E460" s="59">
        <v>3</v>
      </c>
    </row>
    <row r="461" spans="1:5" x14ac:dyDescent="0.3">
      <c r="A461" s="64" t="s">
        <v>38</v>
      </c>
      <c r="B461" s="57">
        <v>44159</v>
      </c>
      <c r="C461" s="57">
        <v>45989</v>
      </c>
      <c r="D461" s="58">
        <v>5.5487189360773452E-2</v>
      </c>
      <c r="E461" s="59">
        <v>3</v>
      </c>
    </row>
    <row r="462" spans="1:5" x14ac:dyDescent="0.3">
      <c r="A462" s="64" t="s">
        <v>39</v>
      </c>
      <c r="B462" s="57">
        <v>44131</v>
      </c>
      <c r="C462" s="57">
        <v>45961</v>
      </c>
      <c r="D462" s="58">
        <v>6.1141056227876259E-2</v>
      </c>
      <c r="E462" s="59">
        <v>3</v>
      </c>
    </row>
    <row r="463" spans="1:5" x14ac:dyDescent="0.3">
      <c r="A463" s="64" t="s">
        <v>40</v>
      </c>
      <c r="B463" s="57">
        <v>44096</v>
      </c>
      <c r="C463" s="57">
        <v>45926</v>
      </c>
      <c r="D463" s="58">
        <v>6.1898874261466022E-2</v>
      </c>
      <c r="E463" s="59">
        <v>3</v>
      </c>
    </row>
    <row r="465" spans="1:5" x14ac:dyDescent="0.3">
      <c r="A465" s="92" t="s">
        <v>180</v>
      </c>
      <c r="B465" s="93"/>
      <c r="C465" s="93"/>
      <c r="D465" s="93"/>
      <c r="E465" s="93"/>
    </row>
    <row r="466" spans="1:5"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-0.39514230349115997</v>
      </c>
      <c r="D472" s="56">
        <v>-0.152019883442187</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10780</v>
      </c>
      <c r="E475" s="63" t="s">
        <v>14</v>
      </c>
    </row>
    <row r="476" spans="1:5" x14ac:dyDescent="0.3">
      <c r="A476" s="19"/>
      <c r="B476" s="20" t="s">
        <v>15</v>
      </c>
      <c r="C476" s="56">
        <v>8.8403651280937207E-3</v>
      </c>
      <c r="D476" s="56">
        <v>2.5381513910065899E-2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3" customHeight="1" x14ac:dyDescent="0.3">
      <c r="A479" s="87" t="s">
        <v>25</v>
      </c>
      <c r="B479" s="87"/>
      <c r="C479" s="87"/>
      <c r="D479" s="87"/>
      <c r="E479" s="87"/>
    </row>
    <row r="480" spans="1:5" x14ac:dyDescent="0.3">
      <c r="A480" s="5" t="s">
        <v>26</v>
      </c>
    </row>
    <row r="481" spans="1:5" x14ac:dyDescent="0.3">
      <c r="A481" s="65" t="s">
        <v>964</v>
      </c>
    </row>
    <row r="482" spans="1:5" x14ac:dyDescent="0.3">
      <c r="A482" s="65" t="s">
        <v>1119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44222</v>
      </c>
      <c r="C488" s="57">
        <v>46049</v>
      </c>
      <c r="D488" s="58">
        <v>8.901276754003673E-2</v>
      </c>
      <c r="E488" s="59">
        <v>3</v>
      </c>
    </row>
    <row r="489" spans="1:5" x14ac:dyDescent="0.3">
      <c r="A489" s="31" t="s">
        <v>37</v>
      </c>
      <c r="B489" s="57">
        <v>44194</v>
      </c>
      <c r="C489" s="57">
        <v>46021</v>
      </c>
      <c r="D489" s="58">
        <v>8.9732992071485412E-2</v>
      </c>
      <c r="E489" s="59">
        <v>3</v>
      </c>
    </row>
    <row r="490" spans="1:5" x14ac:dyDescent="0.3">
      <c r="A490" s="64" t="s">
        <v>38</v>
      </c>
      <c r="B490" s="57">
        <v>44159</v>
      </c>
      <c r="C490" s="57">
        <v>45986</v>
      </c>
      <c r="D490" s="58">
        <v>9.0031266146990044E-2</v>
      </c>
      <c r="E490" s="59">
        <v>3</v>
      </c>
    </row>
    <row r="491" spans="1:5" x14ac:dyDescent="0.3">
      <c r="A491" s="64" t="s">
        <v>39</v>
      </c>
      <c r="B491" s="57">
        <v>44131</v>
      </c>
      <c r="C491" s="57">
        <v>45958</v>
      </c>
      <c r="D491" s="58">
        <v>9.4988211337598258E-2</v>
      </c>
      <c r="E491" s="59">
        <v>3</v>
      </c>
    </row>
    <row r="492" spans="1:5" x14ac:dyDescent="0.3">
      <c r="A492" s="64" t="s">
        <v>40</v>
      </c>
      <c r="B492" s="57">
        <v>44103</v>
      </c>
      <c r="C492" s="57">
        <v>45930</v>
      </c>
      <c r="D492" s="58">
        <v>9.588499437660078E-2</v>
      </c>
      <c r="E492" s="59">
        <v>3</v>
      </c>
    </row>
    <row r="494" spans="1:5" x14ac:dyDescent="0.3">
      <c r="A494" s="92" t="s">
        <v>189</v>
      </c>
      <c r="B494" s="93"/>
      <c r="C494" s="93"/>
      <c r="D494" s="93"/>
      <c r="E494" s="93"/>
    </row>
    <row r="495" spans="1:5"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-0.247018690985185</v>
      </c>
      <c r="D501" s="56">
        <v>-0.112443341848652</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5.4" customHeight="1" x14ac:dyDescent="0.3">
      <c r="A508" s="87" t="s">
        <v>25</v>
      </c>
      <c r="B508" s="87"/>
      <c r="C508" s="87"/>
      <c r="D508" s="87"/>
      <c r="E508" s="87"/>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44208</v>
      </c>
      <c r="C517" s="57">
        <v>46042</v>
      </c>
      <c r="D517" s="58">
        <v>4.0099077429466487E-2</v>
      </c>
      <c r="E517" s="59">
        <v>2</v>
      </c>
    </row>
    <row r="518" spans="1:5" x14ac:dyDescent="0.3">
      <c r="A518" s="31" t="s">
        <v>37</v>
      </c>
      <c r="B518" s="57">
        <v>44194</v>
      </c>
      <c r="C518" s="57">
        <v>46022</v>
      </c>
      <c r="D518" s="58">
        <v>4.0096523217915937E-2</v>
      </c>
      <c r="E518" s="59">
        <v>2</v>
      </c>
    </row>
    <row r="519" spans="1:5" x14ac:dyDescent="0.3">
      <c r="A519" s="64" t="s">
        <v>38</v>
      </c>
      <c r="B519" s="57">
        <v>44152</v>
      </c>
      <c r="C519" s="57">
        <v>45986</v>
      </c>
      <c r="D519" s="58">
        <v>4.0264576504365025E-2</v>
      </c>
      <c r="E519" s="59">
        <v>2</v>
      </c>
    </row>
    <row r="520" spans="1:5" x14ac:dyDescent="0.3">
      <c r="A520" s="64" t="s">
        <v>39</v>
      </c>
      <c r="B520" s="57">
        <v>44124</v>
      </c>
      <c r="C520" s="57">
        <v>45958</v>
      </c>
      <c r="D520" s="58">
        <v>4.3953218793438387E-2</v>
      </c>
      <c r="E520" s="59">
        <v>2</v>
      </c>
    </row>
    <row r="521" spans="1:5" x14ac:dyDescent="0.3">
      <c r="A521" s="64" t="s">
        <v>40</v>
      </c>
      <c r="B521" s="57">
        <v>44096</v>
      </c>
      <c r="C521" s="57">
        <v>45930</v>
      </c>
      <c r="D521" s="58">
        <v>4.3814031325710018E-2</v>
      </c>
      <c r="E521" s="59">
        <v>2</v>
      </c>
    </row>
    <row r="523" spans="1:5" x14ac:dyDescent="0.3">
      <c r="A523" s="92" t="s">
        <v>210</v>
      </c>
      <c r="B523" s="93"/>
      <c r="C523" s="93"/>
      <c r="D523" s="93"/>
      <c r="E523" s="93"/>
    </row>
    <row r="524" spans="1:5"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7640</v>
      </c>
      <c r="D529" s="62">
        <v>8130</v>
      </c>
      <c r="E529" s="63" t="s">
        <v>14</v>
      </c>
    </row>
    <row r="530" spans="1:5" x14ac:dyDescent="0.3">
      <c r="A530" s="19"/>
      <c r="B530" s="20" t="s">
        <v>15</v>
      </c>
      <c r="C530" s="56">
        <v>-0.235513793122336</v>
      </c>
      <c r="D530" s="56">
        <v>-9.8608208644226994E-2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-2.2749949691441201E-2</v>
      </c>
      <c r="D534" s="56">
        <v>6.5468491979217003E-3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2.4" customHeight="1" x14ac:dyDescent="0.3">
      <c r="A537" s="87" t="s">
        <v>25</v>
      </c>
      <c r="B537" s="87"/>
      <c r="C537" s="87"/>
      <c r="D537" s="87"/>
      <c r="E537" s="87"/>
    </row>
    <row r="538" spans="1:5" x14ac:dyDescent="0.3">
      <c r="A538" s="5" t="s">
        <v>26</v>
      </c>
    </row>
    <row r="539" spans="1:5" x14ac:dyDescent="0.3">
      <c r="A539" s="65" t="s">
        <v>980</v>
      </c>
    </row>
    <row r="540" spans="1:5" x14ac:dyDescent="0.3">
      <c r="A540" s="65" t="s">
        <v>985</v>
      </c>
    </row>
    <row r="541" spans="1:5" x14ac:dyDescent="0.3">
      <c r="A541" s="65" t="s">
        <v>986</v>
      </c>
    </row>
    <row r="542" spans="1:5" x14ac:dyDescent="0.3">
      <c r="A542" s="5" t="s">
        <v>51</v>
      </c>
    </row>
    <row r="543" spans="1:5" ht="14.4" customHeight="1" x14ac:dyDescent="0.3">
      <c r="A543" s="125" t="s">
        <v>31</v>
      </c>
      <c r="B543" s="126"/>
      <c r="C543" s="126"/>
      <c r="D543" s="126"/>
      <c r="E543" s="127"/>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44222</v>
      </c>
      <c r="C546" s="57">
        <v>46049</v>
      </c>
      <c r="D546" s="58">
        <v>3.4512366913708147E-2</v>
      </c>
      <c r="E546" s="59">
        <v>2</v>
      </c>
    </row>
    <row r="547" spans="1:5" x14ac:dyDescent="0.3">
      <c r="A547" s="31" t="s">
        <v>37</v>
      </c>
      <c r="B547" s="57">
        <v>44194</v>
      </c>
      <c r="C547" s="57">
        <v>46021</v>
      </c>
      <c r="D547" s="58">
        <v>3.4921056630246701E-2</v>
      </c>
      <c r="E547" s="59">
        <v>2</v>
      </c>
    </row>
    <row r="548" spans="1:5" x14ac:dyDescent="0.3">
      <c r="A548" s="64" t="s">
        <v>38</v>
      </c>
      <c r="B548" s="57">
        <v>44159</v>
      </c>
      <c r="C548" s="57">
        <v>45986</v>
      </c>
      <c r="D548" s="58">
        <v>3.5133991998551571E-2</v>
      </c>
      <c r="E548" s="59">
        <v>2</v>
      </c>
    </row>
    <row r="549" spans="1:5" x14ac:dyDescent="0.3">
      <c r="A549" s="64" t="s">
        <v>39</v>
      </c>
      <c r="B549" s="57">
        <v>44131</v>
      </c>
      <c r="C549" s="57">
        <v>45958</v>
      </c>
      <c r="D549" s="58">
        <v>3.9035442728813555E-2</v>
      </c>
      <c r="E549" s="59">
        <v>2</v>
      </c>
    </row>
    <row r="550" spans="1:5" x14ac:dyDescent="0.3">
      <c r="A550" s="64" t="s">
        <v>40</v>
      </c>
      <c r="B550" s="57">
        <v>44103</v>
      </c>
      <c r="C550" s="57">
        <v>45930</v>
      </c>
      <c r="D550" s="58">
        <v>3.9814896516253355E-2</v>
      </c>
      <c r="E550" s="59">
        <v>2</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63" t="s">
        <v>917</v>
      </c>
      <c r="D558" s="71" t="s">
        <v>1096</v>
      </c>
      <c r="E558" s="63" t="s">
        <v>14</v>
      </c>
    </row>
    <row r="559" spans="1:5" x14ac:dyDescent="0.3">
      <c r="A559" s="19"/>
      <c r="B559" s="20" t="s">
        <v>15</v>
      </c>
      <c r="C559" s="21">
        <v>-0.40614165099565658</v>
      </c>
      <c r="D559" s="21">
        <v>-0.1793560570456556</v>
      </c>
      <c r="E559" s="22"/>
    </row>
    <row r="560" spans="1:5" x14ac:dyDescent="0.3">
      <c r="A560" s="8" t="s">
        <v>16</v>
      </c>
      <c r="B560" s="16" t="s">
        <v>11</v>
      </c>
      <c r="C560" s="63" t="s">
        <v>841</v>
      </c>
      <c r="D560" s="63" t="s">
        <v>842</v>
      </c>
      <c r="E560" s="63" t="s">
        <v>14</v>
      </c>
    </row>
    <row r="561" spans="1:5" x14ac:dyDescent="0.3">
      <c r="A561" s="19"/>
      <c r="B561" s="20" t="s">
        <v>15</v>
      </c>
      <c r="C561" s="21">
        <v>-0.19207239142127219</v>
      </c>
      <c r="D561" s="21">
        <v>-4.9453260260382881E-2</v>
      </c>
      <c r="E561" s="22"/>
    </row>
    <row r="562" spans="1:5" x14ac:dyDescent="0.3">
      <c r="A562" s="8" t="s">
        <v>19</v>
      </c>
      <c r="B562" s="16" t="s">
        <v>11</v>
      </c>
      <c r="C562" s="63" t="s">
        <v>432</v>
      </c>
      <c r="D562" s="63" t="s">
        <v>1121</v>
      </c>
      <c r="E562" s="63" t="s">
        <v>14</v>
      </c>
    </row>
    <row r="563" spans="1:5" x14ac:dyDescent="0.3">
      <c r="A563" s="19"/>
      <c r="B563" s="20" t="s">
        <v>15</v>
      </c>
      <c r="C563" s="21">
        <v>-1.0611597268969097E-3</v>
      </c>
      <c r="D563" s="21">
        <v>4.5443715886649638E-2</v>
      </c>
      <c r="E563" s="22"/>
    </row>
    <row r="564" spans="1:5" x14ac:dyDescent="0.3">
      <c r="A564" s="8" t="s">
        <v>22</v>
      </c>
      <c r="B564" s="16" t="s">
        <v>11</v>
      </c>
      <c r="C564" s="63" t="s">
        <v>843</v>
      </c>
      <c r="D564" s="63" t="s">
        <v>844</v>
      </c>
      <c r="E564" s="63" t="s">
        <v>14</v>
      </c>
    </row>
    <row r="565" spans="1:5" x14ac:dyDescent="0.3">
      <c r="A565" s="19"/>
      <c r="B565" s="20" t="s">
        <v>15</v>
      </c>
      <c r="C565" s="21">
        <v>0.3068909569832079</v>
      </c>
      <c r="D565" s="21">
        <v>0.12723063444842442</v>
      </c>
      <c r="E565" s="22"/>
    </row>
    <row r="566" spans="1:5" ht="36.6" customHeight="1" x14ac:dyDescent="0.3">
      <c r="A566" s="87" t="s">
        <v>25</v>
      </c>
      <c r="B566" s="87"/>
      <c r="C566" s="87"/>
      <c r="D566" s="87"/>
      <c r="E566" s="87"/>
    </row>
    <row r="567" spans="1:5" x14ac:dyDescent="0.3">
      <c r="A567" s="5" t="s">
        <v>26</v>
      </c>
    </row>
    <row r="568" spans="1:5" x14ac:dyDescent="0.3">
      <c r="A568" s="5" t="s">
        <v>49</v>
      </c>
    </row>
    <row r="569" spans="1:5" x14ac:dyDescent="0.3">
      <c r="A569" s="5" t="s">
        <v>1122</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44223</v>
      </c>
      <c r="C575" s="57">
        <v>46050</v>
      </c>
      <c r="D575" s="58">
        <v>0.1</v>
      </c>
      <c r="E575" s="59">
        <v>3</v>
      </c>
    </row>
    <row r="576" spans="1:5" x14ac:dyDescent="0.3">
      <c r="A576" s="31" t="s">
        <v>37</v>
      </c>
      <c r="B576" s="57">
        <v>44195</v>
      </c>
      <c r="C576" s="57">
        <v>46022</v>
      </c>
      <c r="D576" s="58">
        <v>0.10081348574589175</v>
      </c>
      <c r="E576" s="59">
        <v>3</v>
      </c>
    </row>
    <row r="577" spans="1:5" x14ac:dyDescent="0.3">
      <c r="A577" s="72" t="s">
        <v>38</v>
      </c>
      <c r="B577" s="57">
        <v>44160</v>
      </c>
      <c r="C577" s="57">
        <v>45987</v>
      </c>
      <c r="D577" s="58">
        <v>0.10084924474085571</v>
      </c>
      <c r="E577" s="59">
        <v>3</v>
      </c>
    </row>
    <row r="578" spans="1:5" x14ac:dyDescent="0.3">
      <c r="A578" s="72" t="s">
        <v>39</v>
      </c>
      <c r="B578" s="57">
        <v>44132</v>
      </c>
      <c r="C578" s="57">
        <v>45959</v>
      </c>
      <c r="D578" s="58">
        <v>0.102740511197352</v>
      </c>
      <c r="E578" s="59">
        <v>3</v>
      </c>
    </row>
    <row r="579" spans="1:5" x14ac:dyDescent="0.3">
      <c r="A579" s="72" t="s">
        <v>40</v>
      </c>
      <c r="B579" s="57">
        <v>44097</v>
      </c>
      <c r="C579" s="57">
        <v>45924</v>
      </c>
      <c r="D579" s="58">
        <v>0.1042116349271314</v>
      </c>
      <c r="E579" s="59">
        <v>3</v>
      </c>
    </row>
    <row r="581" spans="1:5" x14ac:dyDescent="0.3">
      <c r="A581" s="92" t="s">
        <v>218</v>
      </c>
      <c r="B581" s="93"/>
      <c r="C581" s="93"/>
      <c r="D581" s="93"/>
      <c r="E581" s="93"/>
    </row>
    <row r="582" spans="1:5"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61">
        <v>6130</v>
      </c>
      <c r="D587" s="62">
        <v>6330</v>
      </c>
      <c r="E587" s="63" t="s">
        <v>14</v>
      </c>
    </row>
    <row r="588" spans="1:5" x14ac:dyDescent="0.3">
      <c r="A588" s="19"/>
      <c r="B588" s="20" t="s">
        <v>15</v>
      </c>
      <c r="C588" s="56">
        <v>-0.38668885926248697</v>
      </c>
      <c r="D588" s="56">
        <v>-0.14149969483077501</v>
      </c>
      <c r="E588" s="22"/>
    </row>
    <row r="589" spans="1:5" x14ac:dyDescent="0.3">
      <c r="A589" s="8" t="s">
        <v>16</v>
      </c>
      <c r="B589" s="16" t="s">
        <v>11</v>
      </c>
      <c r="C589" s="61">
        <v>7950</v>
      </c>
      <c r="D589" s="61">
        <v>7890</v>
      </c>
      <c r="E589" s="63" t="s">
        <v>14</v>
      </c>
    </row>
    <row r="590" spans="1:5" x14ac:dyDescent="0.3">
      <c r="A590" s="19"/>
      <c r="B590" s="20" t="s">
        <v>15</v>
      </c>
      <c r="C590" s="56">
        <v>-0.20462937972863801</v>
      </c>
      <c r="D590" s="56">
        <v>-7.6060994733829296E-2</v>
      </c>
      <c r="E590" s="22"/>
    </row>
    <row r="591" spans="1:5" x14ac:dyDescent="0.3">
      <c r="A591" s="8" t="s">
        <v>19</v>
      </c>
      <c r="B591" s="16" t="s">
        <v>11</v>
      </c>
      <c r="C591" s="61">
        <v>9520</v>
      </c>
      <c r="D591" s="61">
        <v>9980</v>
      </c>
      <c r="E591" s="63" t="s">
        <v>14</v>
      </c>
    </row>
    <row r="592" spans="1:5" x14ac:dyDescent="0.3">
      <c r="A592" s="19"/>
      <c r="B592" s="20" t="s">
        <v>15</v>
      </c>
      <c r="C592" s="56">
        <v>-4.8289907762015201E-2</v>
      </c>
      <c r="D592" s="56">
        <v>-6.7881269999059402E-4</v>
      </c>
      <c r="E592" s="22"/>
    </row>
    <row r="593" spans="1:5" x14ac:dyDescent="0.3">
      <c r="A593" s="8" t="s">
        <v>22</v>
      </c>
      <c r="B593" s="16" t="s">
        <v>11</v>
      </c>
      <c r="C593" s="61">
        <v>12570</v>
      </c>
      <c r="D593" s="61">
        <v>12300</v>
      </c>
      <c r="E593" s="63" t="s">
        <v>14</v>
      </c>
    </row>
    <row r="594" spans="1:5" x14ac:dyDescent="0.3">
      <c r="A594" s="19"/>
      <c r="B594" s="20" t="s">
        <v>15</v>
      </c>
      <c r="C594" s="56">
        <v>0.25663387132434201</v>
      </c>
      <c r="D594" s="56">
        <v>7.1580962201388099E-2</v>
      </c>
      <c r="E594" s="22"/>
    </row>
    <row r="595" spans="1:5" ht="34.200000000000003" customHeight="1" x14ac:dyDescent="0.3">
      <c r="A595" s="87" t="s">
        <v>25</v>
      </c>
      <c r="B595" s="87"/>
      <c r="C595" s="87"/>
      <c r="D595" s="87"/>
      <c r="E595" s="87"/>
    </row>
    <row r="596" spans="1:5" x14ac:dyDescent="0.3">
      <c r="A596" s="5" t="s">
        <v>26</v>
      </c>
    </row>
    <row r="597" spans="1:5" x14ac:dyDescent="0.3">
      <c r="A597" s="65" t="s">
        <v>961</v>
      </c>
    </row>
    <row r="598" spans="1:5" x14ac:dyDescent="0.3">
      <c r="A598" s="65" t="s">
        <v>1123</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44222</v>
      </c>
      <c r="C604" s="57">
        <v>46049</v>
      </c>
      <c r="D604" s="58">
        <v>6.7862196275552122E-2</v>
      </c>
      <c r="E604" s="59">
        <v>3</v>
      </c>
    </row>
    <row r="605" spans="1:5" x14ac:dyDescent="0.3">
      <c r="A605" s="31" t="s">
        <v>37</v>
      </c>
      <c r="B605" s="57">
        <v>44194</v>
      </c>
      <c r="C605" s="57">
        <v>46021</v>
      </c>
      <c r="D605" s="58">
        <v>6.7999953660480894E-2</v>
      </c>
      <c r="E605" s="59">
        <v>3</v>
      </c>
    </row>
    <row r="606" spans="1:5" x14ac:dyDescent="0.3">
      <c r="A606" s="64" t="s">
        <v>38</v>
      </c>
      <c r="B606" s="57">
        <v>44159</v>
      </c>
      <c r="C606" s="57">
        <v>45986</v>
      </c>
      <c r="D606" s="58">
        <v>6.8270153310552209E-2</v>
      </c>
      <c r="E606" s="59">
        <v>3</v>
      </c>
    </row>
    <row r="607" spans="1:5" x14ac:dyDescent="0.3">
      <c r="A607" s="64" t="s">
        <v>39</v>
      </c>
      <c r="B607" s="57">
        <v>44131</v>
      </c>
      <c r="C607" s="57">
        <v>45958</v>
      </c>
      <c r="D607" s="58">
        <v>7.3890704384388467E-2</v>
      </c>
      <c r="E607" s="59">
        <v>3</v>
      </c>
    </row>
    <row r="608" spans="1:5" x14ac:dyDescent="0.3">
      <c r="A608" s="64" t="s">
        <v>40</v>
      </c>
      <c r="B608" s="57">
        <v>44103</v>
      </c>
      <c r="C608" s="57">
        <v>45930</v>
      </c>
      <c r="D608" s="58">
        <v>7.4450430042705379E-2</v>
      </c>
      <c r="E608" s="59">
        <v>3</v>
      </c>
    </row>
    <row r="610" spans="1:5" x14ac:dyDescent="0.3">
      <c r="A610" s="92" t="s">
        <v>226</v>
      </c>
      <c r="B610" s="93"/>
      <c r="C610" s="93"/>
      <c r="D610" s="93"/>
      <c r="E610" s="93"/>
    </row>
    <row r="611" spans="1:5"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7140</v>
      </c>
      <c r="D616" s="62">
        <v>7270</v>
      </c>
      <c r="E616" s="63" t="s">
        <v>14</v>
      </c>
    </row>
    <row r="617" spans="1:5" x14ac:dyDescent="0.3">
      <c r="A617" s="19"/>
      <c r="B617" s="20" t="s">
        <v>15</v>
      </c>
      <c r="C617" s="56">
        <v>-0.28576351294229502</v>
      </c>
      <c r="D617" s="56">
        <v>-0.100828207251832</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9890</v>
      </c>
      <c r="E620" s="63" t="s">
        <v>14</v>
      </c>
    </row>
    <row r="621" spans="1:5" x14ac:dyDescent="0.3">
      <c r="A621" s="19"/>
      <c r="B621" s="20" t="s">
        <v>15</v>
      </c>
      <c r="C621" s="56">
        <v>-4.9974801061008198E-2</v>
      </c>
      <c r="D621" s="56">
        <v>-3.8095194633744902E-3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4.200000000000003" customHeight="1" x14ac:dyDescent="0.3">
      <c r="A624" s="87" t="s">
        <v>25</v>
      </c>
      <c r="B624" s="87"/>
      <c r="C624" s="87"/>
      <c r="D624" s="87"/>
      <c r="E624" s="87"/>
    </row>
    <row r="625" spans="1:5" x14ac:dyDescent="0.3">
      <c r="A625" s="5" t="s">
        <v>26</v>
      </c>
    </row>
    <row r="626" spans="1:5" x14ac:dyDescent="0.3">
      <c r="A626" s="65" t="s">
        <v>961</v>
      </c>
    </row>
    <row r="627" spans="1:5" x14ac:dyDescent="0.3">
      <c r="A627" s="65" t="s">
        <v>1124</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44222</v>
      </c>
      <c r="C633" s="57">
        <v>46049</v>
      </c>
      <c r="D633" s="58">
        <v>4.7288737390044959E-2</v>
      </c>
      <c r="E633" s="59">
        <v>2</v>
      </c>
    </row>
    <row r="634" spans="1:5" x14ac:dyDescent="0.3">
      <c r="A634" s="31" t="s">
        <v>37</v>
      </c>
      <c r="B634" s="57">
        <v>44194</v>
      </c>
      <c r="C634" s="57">
        <v>46021</v>
      </c>
      <c r="D634" s="58">
        <v>4.7383076762564494E-2</v>
      </c>
      <c r="E634" s="59">
        <v>2</v>
      </c>
    </row>
    <row r="635" spans="1:5" x14ac:dyDescent="0.3">
      <c r="A635" s="64" t="s">
        <v>38</v>
      </c>
      <c r="B635" s="57">
        <v>44159</v>
      </c>
      <c r="C635" s="57">
        <v>45986</v>
      </c>
      <c r="D635" s="58">
        <v>4.756177420627293E-2</v>
      </c>
      <c r="E635" s="59">
        <v>2</v>
      </c>
    </row>
    <row r="636" spans="1:5" x14ac:dyDescent="0.3">
      <c r="A636" s="64" t="s">
        <v>39</v>
      </c>
      <c r="B636" s="57">
        <v>44131</v>
      </c>
      <c r="C636" s="57">
        <v>45958</v>
      </c>
      <c r="D636" s="58">
        <v>5.2622851473123462E-2</v>
      </c>
      <c r="E636" s="59">
        <v>3</v>
      </c>
    </row>
    <row r="637" spans="1:5" x14ac:dyDescent="0.3">
      <c r="A637" s="64" t="s">
        <v>40</v>
      </c>
      <c r="B637" s="57">
        <v>44103</v>
      </c>
      <c r="C637" s="57">
        <v>45930</v>
      </c>
      <c r="D637" s="58">
        <v>5.33E-2</v>
      </c>
      <c r="E637" s="59">
        <v>3</v>
      </c>
    </row>
  </sheetData>
  <mergeCells count="154">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2F163-BCA7-4823-A1C6-0F2D4973D686}">
  <dimension ref="A1:E637"/>
  <sheetViews>
    <sheetView workbookViewId="0">
      <selection activeCell="A2" sqref="A1:E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7080</v>
      </c>
      <c r="D7" s="54">
        <v>7250</v>
      </c>
      <c r="E7" s="55" t="s">
        <v>14</v>
      </c>
    </row>
    <row r="8" spans="1:5" x14ac:dyDescent="0.3">
      <c r="A8" s="19"/>
      <c r="B8" s="20" t="s">
        <v>15</v>
      </c>
      <c r="C8" s="56">
        <v>-0.29195862236404602</v>
      </c>
      <c r="D8" s="56">
        <v>-0.101640195111054</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9570</v>
      </c>
      <c r="D11" s="53">
        <v>9950</v>
      </c>
      <c r="E11" s="55" t="s">
        <v>14</v>
      </c>
    </row>
    <row r="12" spans="1:5" x14ac:dyDescent="0.3">
      <c r="A12" s="19"/>
      <c r="B12" s="20" t="s">
        <v>15</v>
      </c>
      <c r="C12" s="56">
        <v>-4.3127430925425002E-2</v>
      </c>
      <c r="D12" s="56">
        <v>-1.6790440981208101E-3</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6" customHeight="1" x14ac:dyDescent="0.3">
      <c r="A15" s="87" t="s">
        <v>25</v>
      </c>
      <c r="B15" s="87"/>
      <c r="C15" s="87"/>
      <c r="D15" s="87"/>
      <c r="E15" s="87"/>
    </row>
    <row r="16" spans="1:5" x14ac:dyDescent="0.3">
      <c r="A16" s="5" t="s">
        <v>26</v>
      </c>
    </row>
    <row r="17" spans="1:5" x14ac:dyDescent="0.3">
      <c r="A17" s="65" t="s">
        <v>961</v>
      </c>
    </row>
    <row r="18" spans="1:5" x14ac:dyDescent="0.3">
      <c r="A18" s="65" t="s">
        <v>1129</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44250</v>
      </c>
      <c r="C24" s="57">
        <v>46077</v>
      </c>
      <c r="D24" s="58">
        <v>4.3882340003750638E-2</v>
      </c>
      <c r="E24" s="59">
        <v>2</v>
      </c>
    </row>
    <row r="25" spans="1:5" x14ac:dyDescent="0.3">
      <c r="A25" s="31" t="s">
        <v>37</v>
      </c>
      <c r="B25" s="57">
        <v>44222</v>
      </c>
      <c r="C25" s="57">
        <v>46049</v>
      </c>
      <c r="D25" s="58">
        <v>4.3965361657126979E-2</v>
      </c>
      <c r="E25" s="59">
        <v>2</v>
      </c>
    </row>
    <row r="26" spans="1:5" x14ac:dyDescent="0.3">
      <c r="A26" s="60" t="s">
        <v>38</v>
      </c>
      <c r="B26" s="57">
        <v>44194</v>
      </c>
      <c r="C26" s="57">
        <v>46021</v>
      </c>
      <c r="D26" s="58">
        <v>4.4010450654236637E-2</v>
      </c>
      <c r="E26" s="59">
        <v>2</v>
      </c>
    </row>
    <row r="27" spans="1:5" x14ac:dyDescent="0.3">
      <c r="A27" s="60" t="s">
        <v>39</v>
      </c>
      <c r="B27" s="57">
        <v>44159</v>
      </c>
      <c r="C27" s="57">
        <v>45986</v>
      </c>
      <c r="D27" s="58">
        <v>4.4089996059194343E-2</v>
      </c>
      <c r="E27" s="59">
        <v>2</v>
      </c>
    </row>
    <row r="28" spans="1:5" x14ac:dyDescent="0.3">
      <c r="A28" s="60" t="s">
        <v>40</v>
      </c>
      <c r="B28" s="57">
        <v>44131</v>
      </c>
      <c r="C28" s="57">
        <v>45958</v>
      </c>
      <c r="D28" s="58">
        <v>4.8411779253646051E-2</v>
      </c>
      <c r="E28" s="59">
        <v>2</v>
      </c>
    </row>
    <row r="30" spans="1:5" x14ac:dyDescent="0.3">
      <c r="A30" s="92" t="s">
        <v>63</v>
      </c>
      <c r="B30" s="93"/>
      <c r="C30" s="93"/>
      <c r="D30" s="93"/>
      <c r="E30" s="93"/>
    </row>
    <row r="31" spans="1:5"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6120</v>
      </c>
      <c r="D36" s="54">
        <v>6380</v>
      </c>
      <c r="E36" s="55" t="s">
        <v>14</v>
      </c>
    </row>
    <row r="37" spans="1:5" x14ac:dyDescent="0.3">
      <c r="A37" s="19"/>
      <c r="B37" s="20" t="s">
        <v>15</v>
      </c>
      <c r="C37" s="56">
        <v>-0.387525744653336</v>
      </c>
      <c r="D37" s="56">
        <v>-0.139186239130519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-5.8540922309929598E-2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799999999999997" customHeight="1" x14ac:dyDescent="0.3">
      <c r="A44" s="87" t="s">
        <v>25</v>
      </c>
      <c r="B44" s="87"/>
      <c r="C44" s="87"/>
      <c r="D44" s="87"/>
      <c r="E44" s="87"/>
    </row>
    <row r="45" spans="1:5" x14ac:dyDescent="0.3">
      <c r="A45" s="5" t="s">
        <v>26</v>
      </c>
    </row>
    <row r="46" spans="1:5" x14ac:dyDescent="0.3">
      <c r="A46" s="65" t="s">
        <v>964</v>
      </c>
    </row>
    <row r="47" spans="1:5" x14ac:dyDescent="0.3">
      <c r="A47" s="65" t="s">
        <v>1130</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44250</v>
      </c>
      <c r="C53" s="57">
        <v>46077</v>
      </c>
      <c r="D53" s="58">
        <v>6.8428036924417665E-2</v>
      </c>
      <c r="E53" s="59">
        <v>3</v>
      </c>
    </row>
    <row r="54" spans="1:5" x14ac:dyDescent="0.3">
      <c r="A54" s="31" t="s">
        <v>37</v>
      </c>
      <c r="B54" s="57">
        <v>44222</v>
      </c>
      <c r="C54" s="57">
        <v>46049</v>
      </c>
      <c r="D54" s="58">
        <v>6.8394901728434751E-2</v>
      </c>
      <c r="E54" s="59">
        <v>3</v>
      </c>
    </row>
    <row r="55" spans="1:5" x14ac:dyDescent="0.3">
      <c r="A55" s="60" t="s">
        <v>38</v>
      </c>
      <c r="B55" s="57">
        <v>44194</v>
      </c>
      <c r="C55" s="57">
        <v>46021</v>
      </c>
      <c r="D55" s="58">
        <v>6.8113203237242639E-2</v>
      </c>
      <c r="E55" s="59">
        <v>3</v>
      </c>
    </row>
    <row r="56" spans="1:5" x14ac:dyDescent="0.3">
      <c r="A56" s="60" t="s">
        <v>39</v>
      </c>
      <c r="B56" s="57">
        <v>44159</v>
      </c>
      <c r="C56" s="57">
        <v>45986</v>
      </c>
      <c r="D56" s="58">
        <v>6.8183110086921156E-2</v>
      </c>
      <c r="E56" s="59">
        <v>3</v>
      </c>
    </row>
    <row r="57" spans="1:5" x14ac:dyDescent="0.3">
      <c r="A57" s="60" t="s">
        <v>40</v>
      </c>
      <c r="B57" s="57">
        <v>44131</v>
      </c>
      <c r="C57" s="57">
        <v>45958</v>
      </c>
      <c r="D57" s="58">
        <v>7.0517010048263995E-2</v>
      </c>
      <c r="E57" s="59">
        <v>3</v>
      </c>
    </row>
    <row r="59" spans="1:5" x14ac:dyDescent="0.3">
      <c r="A59" s="92" t="s">
        <v>1083</v>
      </c>
      <c r="B59" s="93"/>
      <c r="C59" s="93"/>
      <c r="D59" s="93"/>
      <c r="E59" s="93"/>
    </row>
    <row r="60" spans="1:5" x14ac:dyDescent="0.3">
      <c r="A60" s="1" t="s">
        <v>958</v>
      </c>
      <c r="B60" s="2"/>
      <c r="C60" s="94" t="s">
        <v>3</v>
      </c>
      <c r="D60" s="94" t="s">
        <v>959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5480</v>
      </c>
      <c r="D65" s="54">
        <v>4700</v>
      </c>
      <c r="E65" s="55" t="s">
        <v>14</v>
      </c>
    </row>
    <row r="66" spans="1:5" x14ac:dyDescent="0.3">
      <c r="A66" s="19"/>
      <c r="B66" s="20" t="s">
        <v>15</v>
      </c>
      <c r="C66" s="56">
        <v>-0.45240908251489198</v>
      </c>
      <c r="D66" s="56">
        <v>-0.13997722463603399</v>
      </c>
      <c r="E66" s="22"/>
    </row>
    <row r="67" spans="1:5" x14ac:dyDescent="0.3">
      <c r="A67" s="8" t="s">
        <v>16</v>
      </c>
      <c r="B67" s="16" t="s">
        <v>11</v>
      </c>
      <c r="C67" s="53">
        <v>8080</v>
      </c>
      <c r="D67" s="53">
        <v>9580</v>
      </c>
      <c r="E67" s="55" t="s">
        <v>14</v>
      </c>
    </row>
    <row r="68" spans="1:5" x14ac:dyDescent="0.3">
      <c r="A68" s="19"/>
      <c r="B68" s="20" t="s">
        <v>15</v>
      </c>
      <c r="C68" s="56">
        <v>-0.19161951219512199</v>
      </c>
      <c r="D68" s="56">
        <v>-8.4811824525101703E-3</v>
      </c>
      <c r="E68" s="22"/>
    </row>
    <row r="69" spans="1:5" x14ac:dyDescent="0.3">
      <c r="A69" s="8" t="s">
        <v>19</v>
      </c>
      <c r="B69" s="16" t="s">
        <v>11</v>
      </c>
      <c r="C69" s="17" t="s">
        <v>259</v>
      </c>
      <c r="D69" s="17" t="s">
        <v>1131</v>
      </c>
      <c r="E69" s="55" t="s">
        <v>14</v>
      </c>
    </row>
    <row r="70" spans="1:5" x14ac:dyDescent="0.3">
      <c r="A70" s="19"/>
      <c r="B70" s="20" t="s">
        <v>15</v>
      </c>
      <c r="C70" s="56">
        <v>-1.674139917695483E-2</v>
      </c>
      <c r="D70" s="56">
        <v>5.7151238336395682E-2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3" customHeight="1" x14ac:dyDescent="0.3">
      <c r="A73" s="87" t="s">
        <v>25</v>
      </c>
      <c r="B73" s="87"/>
      <c r="C73" s="87"/>
      <c r="D73" s="87"/>
      <c r="E73" s="87"/>
    </row>
    <row r="74" spans="1:5" x14ac:dyDescent="0.3">
      <c r="A74" s="5" t="s">
        <v>26</v>
      </c>
    </row>
    <row r="75" spans="1:5" x14ac:dyDescent="0.3">
      <c r="A75" s="65" t="s">
        <v>1115</v>
      </c>
    </row>
    <row r="76" spans="1:5" x14ac:dyDescent="0.3">
      <c r="A76" s="65" t="s">
        <v>1132</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44251</v>
      </c>
      <c r="C82" s="57">
        <v>46078</v>
      </c>
      <c r="D82" s="58">
        <v>0.106</v>
      </c>
      <c r="E82" s="59">
        <v>3</v>
      </c>
    </row>
    <row r="83" spans="1:5" x14ac:dyDescent="0.3">
      <c r="A83" s="31" t="s">
        <v>37</v>
      </c>
      <c r="B83" s="57">
        <v>44223</v>
      </c>
      <c r="C83" s="57">
        <v>46050</v>
      </c>
      <c r="D83" s="58">
        <v>0.1066</v>
      </c>
      <c r="E83" s="59">
        <v>3</v>
      </c>
    </row>
    <row r="84" spans="1:5" x14ac:dyDescent="0.3">
      <c r="A84" s="60" t="s">
        <v>38</v>
      </c>
      <c r="B84" s="57">
        <v>44195</v>
      </c>
      <c r="C84" s="57">
        <v>46022</v>
      </c>
      <c r="D84" s="58">
        <v>0.10714350311669858</v>
      </c>
      <c r="E84" s="59">
        <v>3</v>
      </c>
    </row>
    <row r="85" spans="1:5" x14ac:dyDescent="0.3">
      <c r="A85" s="60" t="s">
        <v>39</v>
      </c>
      <c r="B85" s="57">
        <v>44160</v>
      </c>
      <c r="C85" s="57">
        <v>45987</v>
      </c>
      <c r="D85" s="58">
        <v>0.10687562861595977</v>
      </c>
      <c r="E85" s="59">
        <v>3</v>
      </c>
    </row>
    <row r="86" spans="1:5" x14ac:dyDescent="0.3">
      <c r="A86" s="60" t="s">
        <v>40</v>
      </c>
      <c r="B86" s="57">
        <v>44132</v>
      </c>
      <c r="C86" s="57">
        <v>45959</v>
      </c>
      <c r="D86" s="58">
        <v>0.10819284267146456</v>
      </c>
      <c r="E86" s="59">
        <v>3</v>
      </c>
    </row>
    <row r="88" spans="1:5" x14ac:dyDescent="0.3">
      <c r="A88" s="92" t="s">
        <v>73</v>
      </c>
      <c r="B88" s="93"/>
      <c r="C88" s="93"/>
      <c r="D88" s="93"/>
      <c r="E88" s="93"/>
    </row>
    <row r="89" spans="1:5"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-0.29439514650953003</v>
      </c>
      <c r="D95" s="56">
        <v>-0.10072492671765</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9440</v>
      </c>
      <c r="D98" s="53">
        <v>9770</v>
      </c>
      <c r="E98" s="55" t="s">
        <v>14</v>
      </c>
    </row>
    <row r="99" spans="1:5" x14ac:dyDescent="0.3">
      <c r="A99" s="19"/>
      <c r="B99" s="20" t="s">
        <v>15</v>
      </c>
      <c r="C99" s="56">
        <v>-5.6124642115163999E-2</v>
      </c>
      <c r="D99" s="56">
        <v>-7.7275111334811396E-3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5.4" customHeight="1" x14ac:dyDescent="0.3">
      <c r="A102" s="87" t="s">
        <v>25</v>
      </c>
      <c r="B102" s="87"/>
      <c r="C102" s="87"/>
      <c r="D102" s="87"/>
      <c r="E102" s="87"/>
    </row>
    <row r="103" spans="1:5" x14ac:dyDescent="0.3">
      <c r="A103" s="5" t="s">
        <v>26</v>
      </c>
    </row>
    <row r="104" spans="1:5" x14ac:dyDescent="0.3">
      <c r="A104" s="65" t="s">
        <v>961</v>
      </c>
    </row>
    <row r="105" spans="1:5" x14ac:dyDescent="0.3">
      <c r="A105" s="65" t="s">
        <v>987</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44250</v>
      </c>
      <c r="C111" s="57">
        <v>46077</v>
      </c>
      <c r="D111" s="58">
        <v>4.5629361162589206E-2</v>
      </c>
      <c r="E111" s="59">
        <v>2</v>
      </c>
    </row>
    <row r="112" spans="1:5" x14ac:dyDescent="0.3">
      <c r="A112" s="31" t="s">
        <v>37</v>
      </c>
      <c r="B112" s="57">
        <v>44222</v>
      </c>
      <c r="C112" s="57">
        <v>46049</v>
      </c>
      <c r="D112" s="58">
        <v>4.5996444024442779E-2</v>
      </c>
      <c r="E112" s="59">
        <v>2</v>
      </c>
    </row>
    <row r="113" spans="1:5" x14ac:dyDescent="0.3">
      <c r="A113" s="60" t="s">
        <v>38</v>
      </c>
      <c r="B113" s="57">
        <v>44194</v>
      </c>
      <c r="C113" s="57">
        <v>46021</v>
      </c>
      <c r="D113" s="58">
        <v>4.6322192328671248E-2</v>
      </c>
      <c r="E113" s="59">
        <v>2</v>
      </c>
    </row>
    <row r="114" spans="1:5" x14ac:dyDescent="0.3">
      <c r="A114" s="60" t="s">
        <v>39</v>
      </c>
      <c r="B114" s="57">
        <v>44159</v>
      </c>
      <c r="C114" s="57">
        <v>45986</v>
      </c>
      <c r="D114" s="58">
        <v>4.6586278750050808E-2</v>
      </c>
      <c r="E114" s="59">
        <v>2</v>
      </c>
    </row>
    <row r="115" spans="1:5" x14ac:dyDescent="0.3">
      <c r="A115" s="60" t="s">
        <v>40</v>
      </c>
      <c r="B115" s="57">
        <v>44131</v>
      </c>
      <c r="C115" s="57">
        <v>45958</v>
      </c>
      <c r="D115" s="58">
        <v>5.1303280956374347E-2</v>
      </c>
      <c r="E115" s="59">
        <v>3</v>
      </c>
    </row>
    <row r="117" spans="1:5" x14ac:dyDescent="0.3">
      <c r="A117" s="92" t="s">
        <v>93</v>
      </c>
      <c r="B117" s="93"/>
      <c r="C117" s="93"/>
      <c r="D117" s="93"/>
      <c r="E117" s="93"/>
    </row>
    <row r="118" spans="1:5"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4790</v>
      </c>
      <c r="D123" s="54">
        <v>3980</v>
      </c>
      <c r="E123" s="55" t="s">
        <v>14</v>
      </c>
    </row>
    <row r="124" spans="1:5" x14ac:dyDescent="0.3">
      <c r="A124" s="19"/>
      <c r="B124" s="20" t="s">
        <v>15</v>
      </c>
      <c r="C124" s="56">
        <v>-0.52061360861981199</v>
      </c>
      <c r="D124" s="56">
        <v>-0.168170841135208</v>
      </c>
      <c r="E124" s="22"/>
    </row>
    <row r="125" spans="1:5" x14ac:dyDescent="0.3">
      <c r="A125" s="8" t="s">
        <v>16</v>
      </c>
      <c r="B125" s="16" t="s">
        <v>11</v>
      </c>
      <c r="C125" s="53">
        <v>6990</v>
      </c>
      <c r="D125" s="53">
        <v>9580</v>
      </c>
      <c r="E125" s="55" t="s">
        <v>14</v>
      </c>
    </row>
    <row r="126" spans="1:5" x14ac:dyDescent="0.3">
      <c r="A126" s="19"/>
      <c r="B126" s="20" t="s">
        <v>15</v>
      </c>
      <c r="C126" s="56">
        <v>-0.30071299716519201</v>
      </c>
      <c r="D126" s="56">
        <v>-8.4453188939267402E-3</v>
      </c>
      <c r="E126" s="22"/>
    </row>
    <row r="127" spans="1:5" x14ac:dyDescent="0.3">
      <c r="A127" s="8" t="s">
        <v>19</v>
      </c>
      <c r="B127" s="16" t="s">
        <v>11</v>
      </c>
      <c r="C127" s="53">
        <v>10210</v>
      </c>
      <c r="D127" s="53">
        <v>12770</v>
      </c>
      <c r="E127" s="55" t="s">
        <v>14</v>
      </c>
    </row>
    <row r="128" spans="1:5" x14ac:dyDescent="0.3">
      <c r="A128" s="19"/>
      <c r="B128" s="20" t="s">
        <v>15</v>
      </c>
      <c r="C128" s="56">
        <v>2.1237026053802E-2</v>
      </c>
      <c r="D128" s="56">
        <v>5.0058738316762601E-2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3" customHeight="1" x14ac:dyDescent="0.3">
      <c r="A131" s="87" t="s">
        <v>25</v>
      </c>
      <c r="B131" s="87"/>
      <c r="C131" s="87"/>
      <c r="D131" s="87"/>
      <c r="E131" s="87"/>
    </row>
    <row r="132" spans="1:5" x14ac:dyDescent="0.3">
      <c r="A132" s="5" t="s">
        <v>26</v>
      </c>
    </row>
    <row r="133" spans="1:5" x14ac:dyDescent="0.3">
      <c r="A133" s="65" t="s">
        <v>983</v>
      </c>
    </row>
    <row r="134" spans="1:5" x14ac:dyDescent="0.3">
      <c r="A134" s="65" t="s">
        <v>1101</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44236</v>
      </c>
      <c r="C140" s="57">
        <v>46070</v>
      </c>
      <c r="D140" s="58">
        <v>0.13893719822682349</v>
      </c>
      <c r="E140" s="59">
        <v>4</v>
      </c>
    </row>
    <row r="141" spans="1:5" x14ac:dyDescent="0.3">
      <c r="A141" s="31" t="s">
        <v>37</v>
      </c>
      <c r="B141" s="57">
        <v>44208</v>
      </c>
      <c r="C141" s="57">
        <v>46042</v>
      </c>
      <c r="D141" s="58">
        <v>0.13896157969736989</v>
      </c>
      <c r="E141" s="59">
        <v>4</v>
      </c>
    </row>
    <row r="142" spans="1:5" x14ac:dyDescent="0.3">
      <c r="A142" s="60" t="s">
        <v>38</v>
      </c>
      <c r="B142" s="57">
        <v>44194</v>
      </c>
      <c r="C142" s="57">
        <v>46022</v>
      </c>
      <c r="D142" s="58">
        <v>0.13870282732666492</v>
      </c>
      <c r="E142" s="59">
        <v>4</v>
      </c>
    </row>
    <row r="143" spans="1:5" x14ac:dyDescent="0.3">
      <c r="A143" s="60" t="s">
        <v>39</v>
      </c>
      <c r="B143" s="57">
        <v>44152</v>
      </c>
      <c r="C143" s="57">
        <v>45986</v>
      </c>
      <c r="D143" s="58">
        <v>0.13865525169785201</v>
      </c>
      <c r="E143" s="59">
        <v>4</v>
      </c>
    </row>
    <row r="144" spans="1:5" x14ac:dyDescent="0.3">
      <c r="A144" s="60" t="s">
        <v>40</v>
      </c>
      <c r="B144" s="57">
        <v>44124</v>
      </c>
      <c r="C144" s="57">
        <v>45958</v>
      </c>
      <c r="D144" s="58">
        <v>0.14546709435322766</v>
      </c>
      <c r="E144" s="59">
        <v>4</v>
      </c>
    </row>
    <row r="146" spans="1:5" x14ac:dyDescent="0.3">
      <c r="A146" s="92" t="s">
        <v>94</v>
      </c>
      <c r="B146" s="93"/>
      <c r="C146" s="93"/>
      <c r="D146" s="93"/>
      <c r="E146" s="93"/>
    </row>
    <row r="147" spans="1:5"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5980</v>
      </c>
      <c r="D152" s="62">
        <v>6200</v>
      </c>
      <c r="E152" s="63" t="s">
        <v>14</v>
      </c>
    </row>
    <row r="153" spans="1:5" x14ac:dyDescent="0.3">
      <c r="A153" s="19"/>
      <c r="B153" s="20" t="s">
        <v>15</v>
      </c>
      <c r="C153" s="56">
        <v>-0.40163472593446597</v>
      </c>
      <c r="D153" s="56">
        <v>-0.147265764052259</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9400</v>
      </c>
      <c r="D156" s="61">
        <v>9790</v>
      </c>
      <c r="E156" s="63" t="s">
        <v>14</v>
      </c>
    </row>
    <row r="157" spans="1:5" x14ac:dyDescent="0.3">
      <c r="A157" s="19"/>
      <c r="B157" s="20" t="s">
        <v>15</v>
      </c>
      <c r="C157" s="56">
        <v>-5.9780497198879602E-2</v>
      </c>
      <c r="D157" s="56">
        <v>-7.19217804192618E-3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799999999999997" customHeight="1" x14ac:dyDescent="0.3">
      <c r="A160" s="87" t="s">
        <v>25</v>
      </c>
      <c r="B160" s="87"/>
      <c r="C160" s="87"/>
      <c r="D160" s="87"/>
      <c r="E160" s="87"/>
    </row>
    <row r="161" spans="1:5" x14ac:dyDescent="0.3">
      <c r="A161" s="5" t="s">
        <v>26</v>
      </c>
    </row>
    <row r="162" spans="1:5" x14ac:dyDescent="0.3">
      <c r="A162" s="65" t="s">
        <v>964</v>
      </c>
    </row>
    <row r="163" spans="1:5" x14ac:dyDescent="0.3">
      <c r="A163" s="65" t="s">
        <v>967</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44250</v>
      </c>
      <c r="C169" s="57">
        <v>46077</v>
      </c>
      <c r="D169" s="58">
        <v>6.4354303877197219E-2</v>
      </c>
      <c r="E169" s="59">
        <v>3</v>
      </c>
    </row>
    <row r="170" spans="1:5" x14ac:dyDescent="0.3">
      <c r="A170" s="31" t="s">
        <v>37</v>
      </c>
      <c r="B170" s="57">
        <v>44222</v>
      </c>
      <c r="C170" s="57">
        <v>46049</v>
      </c>
      <c r="D170" s="58">
        <v>6.4920236485950508E-2</v>
      </c>
      <c r="E170" s="59">
        <v>3</v>
      </c>
    </row>
    <row r="171" spans="1:5" x14ac:dyDescent="0.3">
      <c r="A171" s="64" t="s">
        <v>38</v>
      </c>
      <c r="B171" s="57">
        <v>44194</v>
      </c>
      <c r="C171" s="57">
        <v>46021</v>
      </c>
      <c r="D171" s="58">
        <v>6.5328641062227272E-2</v>
      </c>
      <c r="E171" s="59">
        <v>3</v>
      </c>
    </row>
    <row r="172" spans="1:5" x14ac:dyDescent="0.3">
      <c r="A172" s="64" t="s">
        <v>39</v>
      </c>
      <c r="B172" s="57">
        <v>44159</v>
      </c>
      <c r="C172" s="57">
        <v>45986</v>
      </c>
      <c r="D172" s="58">
        <v>6.5536168220173982E-2</v>
      </c>
      <c r="E172" s="59">
        <v>3</v>
      </c>
    </row>
    <row r="173" spans="1:5" x14ac:dyDescent="0.3">
      <c r="A173" s="64" t="s">
        <v>40</v>
      </c>
      <c r="B173" s="57">
        <v>44131</v>
      </c>
      <c r="C173" s="57">
        <v>45958</v>
      </c>
      <c r="D173" s="58">
        <v>7.0690539801348692E-2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-0.31955970473191497</v>
      </c>
      <c r="D182" s="56">
        <v>-0.11393433002008301</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799999999999997" customHeight="1" x14ac:dyDescent="0.3">
      <c r="A189" s="87" t="s">
        <v>25</v>
      </c>
      <c r="B189" s="87"/>
      <c r="C189" s="87"/>
      <c r="D189" s="87"/>
      <c r="E189" s="87"/>
    </row>
    <row r="190" spans="1:5" x14ac:dyDescent="0.3">
      <c r="A190" s="5" t="s">
        <v>26</v>
      </c>
    </row>
    <row r="191" spans="1:5" x14ac:dyDescent="0.3">
      <c r="A191" s="65" t="s">
        <v>974</v>
      </c>
    </row>
    <row r="192" spans="1:5" x14ac:dyDescent="0.3">
      <c r="A192" s="65" t="s">
        <v>1111</v>
      </c>
    </row>
    <row r="193" spans="1:5" x14ac:dyDescent="0.3">
      <c r="A193" s="65" t="s">
        <v>963</v>
      </c>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44250</v>
      </c>
      <c r="C198" s="57">
        <v>46077</v>
      </c>
      <c r="D198" s="58">
        <v>6.0200841176892825E-2</v>
      </c>
      <c r="E198" s="59">
        <v>3</v>
      </c>
    </row>
    <row r="199" spans="1:5" x14ac:dyDescent="0.3">
      <c r="A199" s="31" t="s">
        <v>37</v>
      </c>
      <c r="B199" s="57">
        <v>44222</v>
      </c>
      <c r="C199" s="57">
        <v>46049</v>
      </c>
      <c r="D199" s="58">
        <v>6.0341616771159255E-2</v>
      </c>
      <c r="E199" s="59">
        <v>3</v>
      </c>
    </row>
    <row r="200" spans="1:5" x14ac:dyDescent="0.3">
      <c r="A200" s="60" t="s">
        <v>38</v>
      </c>
      <c r="B200" s="57">
        <v>44194</v>
      </c>
      <c r="C200" s="57">
        <v>46021</v>
      </c>
      <c r="D200" s="58">
        <v>6.0158419185069013E-2</v>
      </c>
      <c r="E200" s="59">
        <v>3</v>
      </c>
    </row>
    <row r="201" spans="1:5" x14ac:dyDescent="0.3">
      <c r="A201" s="60" t="s">
        <v>39</v>
      </c>
      <c r="B201" s="57">
        <v>44159</v>
      </c>
      <c r="C201" s="57">
        <v>45986</v>
      </c>
      <c r="D201" s="58">
        <v>6.0151241902059886E-2</v>
      </c>
      <c r="E201" s="59">
        <v>3</v>
      </c>
    </row>
    <row r="202" spans="1:5" x14ac:dyDescent="0.3">
      <c r="A202" s="60" t="s">
        <v>40</v>
      </c>
      <c r="B202" s="57">
        <v>44131</v>
      </c>
      <c r="C202" s="57">
        <v>45958</v>
      </c>
      <c r="D202" s="58">
        <v>6.0533697353576436E-2</v>
      </c>
      <c r="E202" s="59">
        <v>3</v>
      </c>
    </row>
    <row r="204" spans="1:5" x14ac:dyDescent="0.3">
      <c r="A204" s="92" t="s">
        <v>655</v>
      </c>
      <c r="B204" s="93"/>
      <c r="C204" s="93"/>
      <c r="D204" s="93"/>
      <c r="E204" s="93"/>
    </row>
    <row r="205" spans="1:5"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7450</v>
      </c>
      <c r="D210" s="54">
        <v>7680</v>
      </c>
      <c r="E210" s="55" t="s">
        <v>14</v>
      </c>
    </row>
    <row r="211" spans="1:5" x14ac:dyDescent="0.3">
      <c r="A211" s="19"/>
      <c r="B211" s="20" t="s">
        <v>15</v>
      </c>
      <c r="C211" s="56">
        <v>-0.25466917352870999</v>
      </c>
      <c r="D211" s="56">
        <v>-8.4418893202814899E-2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9550</v>
      </c>
      <c r="E214" s="55" t="s">
        <v>14</v>
      </c>
    </row>
    <row r="215" spans="1:5" x14ac:dyDescent="0.3">
      <c r="A215" s="19"/>
      <c r="B215" s="20" t="s">
        <v>15</v>
      </c>
      <c r="C215" s="56">
        <v>-5.7703202922336001E-2</v>
      </c>
      <c r="D215" s="56">
        <v>-1.5334266399865199E-2</v>
      </c>
      <c r="E215" s="22"/>
    </row>
    <row r="216" spans="1:5" x14ac:dyDescent="0.3">
      <c r="A216" s="8" t="s">
        <v>22</v>
      </c>
      <c r="B216" s="16" t="s">
        <v>11</v>
      </c>
      <c r="C216" s="53">
        <v>10130</v>
      </c>
      <c r="D216" s="53">
        <v>10900</v>
      </c>
      <c r="E216" s="55" t="s">
        <v>14</v>
      </c>
    </row>
    <row r="217" spans="1:5" x14ac:dyDescent="0.3">
      <c r="A217" s="19"/>
      <c r="B217" s="20" t="s">
        <v>15</v>
      </c>
      <c r="C217" s="56">
        <v>1.26498698460646E-2</v>
      </c>
      <c r="D217" s="56">
        <v>2.9203187882567799E-2</v>
      </c>
      <c r="E217" s="22"/>
    </row>
    <row r="218" spans="1:5" ht="34.200000000000003" customHeight="1" x14ac:dyDescent="0.3">
      <c r="A218" s="87" t="s">
        <v>25</v>
      </c>
      <c r="B218" s="87"/>
      <c r="C218" s="87"/>
      <c r="D218" s="87"/>
      <c r="E218" s="87"/>
    </row>
    <row r="219" spans="1:5" x14ac:dyDescent="0.3">
      <c r="A219" s="5" t="s">
        <v>26</v>
      </c>
    </row>
    <row r="220" spans="1:5" x14ac:dyDescent="0.3">
      <c r="A220" s="65" t="s">
        <v>974</v>
      </c>
    </row>
    <row r="221" spans="1:5" x14ac:dyDescent="0.3">
      <c r="A221" s="65" t="s">
        <v>1110</v>
      </c>
    </row>
    <row r="222" spans="1:5" x14ac:dyDescent="0.3">
      <c r="A222" s="65" t="s">
        <v>1112</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44251</v>
      </c>
      <c r="C227" s="57">
        <v>46078</v>
      </c>
      <c r="D227" s="58">
        <v>3.5942372276077356E-2</v>
      </c>
      <c r="E227" s="59">
        <v>2</v>
      </c>
    </row>
    <row r="228" spans="1:5" x14ac:dyDescent="0.3">
      <c r="A228" s="31" t="s">
        <v>37</v>
      </c>
      <c r="B228" s="57">
        <v>44223</v>
      </c>
      <c r="C228" s="57">
        <v>46050</v>
      </c>
      <c r="D228" s="58">
        <v>3.5973099920272963E-2</v>
      </c>
      <c r="E228" s="59">
        <v>2</v>
      </c>
    </row>
    <row r="229" spans="1:5" x14ac:dyDescent="0.3">
      <c r="A229" s="60" t="s">
        <v>38</v>
      </c>
      <c r="B229" s="57">
        <v>44195</v>
      </c>
      <c r="C229" s="57">
        <v>46022</v>
      </c>
      <c r="D229" s="58">
        <v>3.5950387419008474E-2</v>
      </c>
      <c r="E229" s="59">
        <v>2</v>
      </c>
    </row>
    <row r="230" spans="1:5" x14ac:dyDescent="0.3">
      <c r="A230" s="60" t="s">
        <v>39</v>
      </c>
      <c r="B230" s="57">
        <v>44160</v>
      </c>
      <c r="C230" s="57">
        <v>45987</v>
      </c>
      <c r="D230" s="58">
        <v>3.5944455752946081E-2</v>
      </c>
      <c r="E230" s="59">
        <v>2</v>
      </c>
    </row>
    <row r="231" spans="1:5" x14ac:dyDescent="0.3">
      <c r="A231" s="60" t="s">
        <v>40</v>
      </c>
      <c r="B231" s="57">
        <v>44132</v>
      </c>
      <c r="C231" s="57">
        <v>45959</v>
      </c>
      <c r="D231" s="58">
        <v>3.6082346341967296E-2</v>
      </c>
      <c r="E231" s="59">
        <v>2</v>
      </c>
    </row>
    <row r="233" spans="1:5" x14ac:dyDescent="0.3">
      <c r="A233" s="92" t="s">
        <v>894</v>
      </c>
      <c r="B233" s="93"/>
      <c r="C233" s="93"/>
      <c r="D233" s="93"/>
      <c r="E233" s="93"/>
    </row>
    <row r="234" spans="1:5"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7270</v>
      </c>
      <c r="D239" s="54">
        <v>7210</v>
      </c>
      <c r="E239" s="55" t="s">
        <v>14</v>
      </c>
    </row>
    <row r="240" spans="1:5" x14ac:dyDescent="0.3">
      <c r="A240" s="19"/>
      <c r="B240" s="20" t="s">
        <v>15</v>
      </c>
      <c r="C240" s="56">
        <v>-0.27250681103992302</v>
      </c>
      <c r="D240" s="56">
        <v>-0.10329971378411799</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200000000000003" customHeight="1" x14ac:dyDescent="0.3">
      <c r="A247" s="87" t="s">
        <v>25</v>
      </c>
      <c r="B247" s="87"/>
      <c r="C247" s="87"/>
      <c r="D247" s="87"/>
      <c r="E247" s="87"/>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44253</v>
      </c>
      <c r="C256" s="57">
        <v>46080</v>
      </c>
      <c r="D256" s="58">
        <v>5.4978325195515633E-2</v>
      </c>
      <c r="E256" s="59">
        <v>3</v>
      </c>
    </row>
    <row r="257" spans="1:5" x14ac:dyDescent="0.3">
      <c r="A257" s="31" t="s">
        <v>37</v>
      </c>
      <c r="B257" s="57">
        <v>44225</v>
      </c>
      <c r="C257" s="57">
        <v>46052</v>
      </c>
      <c r="D257" s="58">
        <v>5.5033469829741423E-2</v>
      </c>
      <c r="E257" s="59">
        <v>3</v>
      </c>
    </row>
    <row r="258" spans="1:5" x14ac:dyDescent="0.3">
      <c r="A258" s="60" t="s">
        <v>38</v>
      </c>
      <c r="B258" s="57">
        <v>44193</v>
      </c>
      <c r="C258" s="57">
        <v>46020</v>
      </c>
      <c r="D258" s="58">
        <v>5.5062039186584588E-2</v>
      </c>
      <c r="E258" s="59">
        <v>3</v>
      </c>
    </row>
    <row r="259" spans="1:5" x14ac:dyDescent="0.3">
      <c r="A259" s="60" t="s">
        <v>39</v>
      </c>
      <c r="B259" s="57">
        <v>44162</v>
      </c>
      <c r="C259" s="57">
        <v>45989</v>
      </c>
      <c r="D259" s="58">
        <v>5.4870989457190746E-2</v>
      </c>
      <c r="E259" s="59">
        <v>3</v>
      </c>
    </row>
    <row r="260" spans="1:5" x14ac:dyDescent="0.3">
      <c r="A260" s="60" t="s">
        <v>40</v>
      </c>
      <c r="B260" s="57">
        <v>44134</v>
      </c>
      <c r="C260" s="57">
        <v>45961</v>
      </c>
      <c r="D260" s="58">
        <v>6.3899999999999998E-2</v>
      </c>
      <c r="E260" s="59">
        <v>3</v>
      </c>
    </row>
    <row r="262" spans="1:5" x14ac:dyDescent="0.3">
      <c r="A262" s="92" t="s">
        <v>116</v>
      </c>
      <c r="B262" s="93"/>
      <c r="C262" s="93"/>
      <c r="D262" s="93"/>
      <c r="E262" s="93"/>
    </row>
    <row r="263" spans="1:5"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-0.55826713972447595</v>
      </c>
      <c r="D269" s="56">
        <v>-0.163093234391257</v>
      </c>
      <c r="E269" s="22"/>
    </row>
    <row r="270" spans="1:5" x14ac:dyDescent="0.3">
      <c r="A270" s="8" t="s">
        <v>16</v>
      </c>
      <c r="B270" s="16" t="s">
        <v>11</v>
      </c>
      <c r="C270" s="53">
        <v>6750</v>
      </c>
      <c r="D270" s="53">
        <v>8810</v>
      </c>
      <c r="E270" s="55" t="s">
        <v>14</v>
      </c>
    </row>
    <row r="271" spans="1:5" x14ac:dyDescent="0.3">
      <c r="A271" s="19"/>
      <c r="B271" s="20" t="s">
        <v>15</v>
      </c>
      <c r="C271" s="56">
        <v>-0.32464066935604402</v>
      </c>
      <c r="D271" s="56">
        <v>-2.5097148616616001E-2</v>
      </c>
      <c r="E271" s="22"/>
    </row>
    <row r="272" spans="1:5" x14ac:dyDescent="0.3">
      <c r="A272" s="8" t="s">
        <v>19</v>
      </c>
      <c r="B272" s="16" t="s">
        <v>11</v>
      </c>
      <c r="C272" s="53">
        <v>10170</v>
      </c>
      <c r="D272" s="53">
        <v>14190</v>
      </c>
      <c r="E272" s="55" t="s">
        <v>14</v>
      </c>
    </row>
    <row r="273" spans="1:5" x14ac:dyDescent="0.3">
      <c r="A273" s="19"/>
      <c r="B273" s="20" t="s">
        <v>15</v>
      </c>
      <c r="C273" s="56">
        <v>1.7369686478168899E-2</v>
      </c>
      <c r="D273" s="56">
        <v>7.2570963369681205E-2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3" customHeight="1" x14ac:dyDescent="0.3">
      <c r="A276" s="87" t="s">
        <v>25</v>
      </c>
      <c r="B276" s="87"/>
      <c r="C276" s="87"/>
      <c r="D276" s="87"/>
      <c r="E276" s="87"/>
    </row>
    <row r="277" spans="1:5" x14ac:dyDescent="0.3">
      <c r="A277" s="5" t="s">
        <v>26</v>
      </c>
    </row>
    <row r="278" spans="1:5" x14ac:dyDescent="0.3">
      <c r="A278" s="65" t="s">
        <v>1133</v>
      </c>
    </row>
    <row r="279" spans="1:5" x14ac:dyDescent="0.3">
      <c r="A279" s="65" t="s">
        <v>1134</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44253</v>
      </c>
      <c r="C285" s="57">
        <v>46080</v>
      </c>
      <c r="D285" s="58">
        <v>0.13919136903034823</v>
      </c>
      <c r="E285" s="59">
        <v>4</v>
      </c>
    </row>
    <row r="286" spans="1:5" x14ac:dyDescent="0.3">
      <c r="A286" s="31" t="s">
        <v>37</v>
      </c>
      <c r="B286" s="57">
        <v>44225</v>
      </c>
      <c r="C286" s="57">
        <v>46052</v>
      </c>
      <c r="D286" s="58">
        <v>0.14099051651498784</v>
      </c>
      <c r="E286" s="59">
        <v>4</v>
      </c>
    </row>
    <row r="287" spans="1:5" x14ac:dyDescent="0.3">
      <c r="A287" s="60" t="s">
        <v>38</v>
      </c>
      <c r="B287" s="57">
        <v>44195</v>
      </c>
      <c r="C287" s="57">
        <v>46022</v>
      </c>
      <c r="D287" s="58">
        <v>0.14243659685013091</v>
      </c>
      <c r="E287" s="59">
        <v>4</v>
      </c>
    </row>
    <row r="288" spans="1:5" x14ac:dyDescent="0.3">
      <c r="A288" s="60" t="s">
        <v>39</v>
      </c>
      <c r="B288" s="57">
        <v>44162</v>
      </c>
      <c r="C288" s="57">
        <v>45989</v>
      </c>
      <c r="D288" s="58">
        <v>0.14348270368199942</v>
      </c>
      <c r="E288" s="59">
        <v>4</v>
      </c>
    </row>
    <row r="289" spans="1:5" x14ac:dyDescent="0.3">
      <c r="A289" s="60" t="s">
        <v>40</v>
      </c>
      <c r="B289" s="57">
        <v>44134</v>
      </c>
      <c r="C289" s="57">
        <v>45961</v>
      </c>
      <c r="D289" s="58">
        <v>0.14507613835146138</v>
      </c>
      <c r="E289" s="59">
        <v>4</v>
      </c>
    </row>
    <row r="291" spans="1:5" x14ac:dyDescent="0.3">
      <c r="A291" s="92" t="s">
        <v>127</v>
      </c>
      <c r="B291" s="93"/>
      <c r="C291" s="93"/>
      <c r="D291" s="93"/>
      <c r="E291" s="93"/>
    </row>
    <row r="292" spans="1:5"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61">
        <v>3700</v>
      </c>
      <c r="D297" s="62">
        <v>3150</v>
      </c>
      <c r="E297" s="63" t="s">
        <v>14</v>
      </c>
    </row>
    <row r="298" spans="1:5" x14ac:dyDescent="0.3">
      <c r="A298" s="19"/>
      <c r="B298" s="20" t="s">
        <v>15</v>
      </c>
      <c r="C298" s="56">
        <v>-0.63020056550088999</v>
      </c>
      <c r="D298" s="56">
        <v>-0.206456782916461</v>
      </c>
      <c r="E298" s="22"/>
    </row>
    <row r="299" spans="1:5" x14ac:dyDescent="0.3">
      <c r="A299" s="8" t="s">
        <v>16</v>
      </c>
      <c r="B299" s="16" t="s">
        <v>11</v>
      </c>
      <c r="C299" s="61">
        <v>7340</v>
      </c>
      <c r="D299" s="61">
        <v>8240</v>
      </c>
      <c r="E299" s="63" t="s">
        <v>14</v>
      </c>
    </row>
    <row r="300" spans="1:5" x14ac:dyDescent="0.3">
      <c r="A300" s="19"/>
      <c r="B300" s="20" t="s">
        <v>15</v>
      </c>
      <c r="C300" s="56">
        <v>-0.265872119838376</v>
      </c>
      <c r="D300" s="56">
        <v>-3.7871325634207899E-2</v>
      </c>
      <c r="E300" s="22"/>
    </row>
    <row r="301" spans="1:5" x14ac:dyDescent="0.3">
      <c r="A301" s="8" t="s">
        <v>19</v>
      </c>
      <c r="B301" s="16" t="s">
        <v>11</v>
      </c>
      <c r="C301" s="61">
        <v>10410</v>
      </c>
      <c r="D301" s="61">
        <v>12220</v>
      </c>
      <c r="E301" s="63" t="s">
        <v>14</v>
      </c>
    </row>
    <row r="302" spans="1:5" x14ac:dyDescent="0.3">
      <c r="A302" s="19"/>
      <c r="B302" s="20" t="s">
        <v>15</v>
      </c>
      <c r="C302" s="56">
        <v>4.0828369212621701E-2</v>
      </c>
      <c r="D302" s="56">
        <v>4.0914770072392401E-2</v>
      </c>
      <c r="E302" s="22"/>
    </row>
    <row r="303" spans="1:5" x14ac:dyDescent="0.3">
      <c r="A303" s="8" t="s">
        <v>22</v>
      </c>
      <c r="B303" s="16" t="s">
        <v>11</v>
      </c>
      <c r="C303" s="61">
        <v>14350</v>
      </c>
      <c r="D303" s="61">
        <v>18220</v>
      </c>
      <c r="E303" s="63" t="s">
        <v>14</v>
      </c>
    </row>
    <row r="304" spans="1:5" x14ac:dyDescent="0.3">
      <c r="A304" s="19"/>
      <c r="B304" s="20" t="s">
        <v>15</v>
      </c>
      <c r="C304" s="56">
        <v>0.43472083009811602</v>
      </c>
      <c r="D304" s="56">
        <v>0.12744734416631001</v>
      </c>
      <c r="E304" s="22"/>
    </row>
    <row r="305" spans="1:5" ht="34.200000000000003" customHeight="1" x14ac:dyDescent="0.3">
      <c r="A305" s="87" t="s">
        <v>25</v>
      </c>
      <c r="B305" s="87"/>
      <c r="C305" s="87"/>
      <c r="D305" s="87"/>
      <c r="E305" s="87"/>
    </row>
    <row r="306" spans="1:5" x14ac:dyDescent="0.3">
      <c r="A306" s="5" t="s">
        <v>26</v>
      </c>
    </row>
    <row r="307" spans="1:5" x14ac:dyDescent="0.3">
      <c r="A307" s="65" t="s">
        <v>1094</v>
      </c>
    </row>
    <row r="308" spans="1:5" x14ac:dyDescent="0.3">
      <c r="A308" s="65" t="s">
        <v>1076</v>
      </c>
    </row>
    <row r="309" spans="1:5" x14ac:dyDescent="0.3">
      <c r="A309" s="65" t="s">
        <v>1093</v>
      </c>
    </row>
    <row r="310" spans="1:5" x14ac:dyDescent="0.3">
      <c r="A310" s="5" t="s">
        <v>30</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44253</v>
      </c>
      <c r="C314" s="57">
        <v>46080</v>
      </c>
      <c r="D314" s="58">
        <v>0.16707366632934348</v>
      </c>
      <c r="E314" s="59">
        <v>4</v>
      </c>
    </row>
    <row r="315" spans="1:5" x14ac:dyDescent="0.3">
      <c r="A315" s="31" t="s">
        <v>37</v>
      </c>
      <c r="B315" s="57">
        <v>44225</v>
      </c>
      <c r="C315" s="57">
        <v>46052</v>
      </c>
      <c r="D315" s="58">
        <v>0.16727469904007453</v>
      </c>
      <c r="E315" s="59">
        <v>4</v>
      </c>
    </row>
    <row r="316" spans="1:5" x14ac:dyDescent="0.3">
      <c r="A316" s="64" t="s">
        <v>38</v>
      </c>
      <c r="B316" s="57">
        <v>44195</v>
      </c>
      <c r="C316" s="57">
        <v>46022</v>
      </c>
      <c r="D316" s="58">
        <v>0.16744996544697491</v>
      </c>
      <c r="E316" s="59">
        <v>4</v>
      </c>
    </row>
    <row r="317" spans="1:5" x14ac:dyDescent="0.3">
      <c r="A317" s="64" t="s">
        <v>39</v>
      </c>
      <c r="B317" s="57">
        <v>44162</v>
      </c>
      <c r="C317" s="57">
        <v>45989</v>
      </c>
      <c r="D317" s="58">
        <v>0.16803786903496784</v>
      </c>
      <c r="E317" s="59">
        <v>4</v>
      </c>
    </row>
    <row r="318" spans="1:5" x14ac:dyDescent="0.3">
      <c r="A318" s="64" t="s">
        <v>40</v>
      </c>
      <c r="B318" s="57">
        <v>44134</v>
      </c>
      <c r="C318" s="57">
        <v>45961</v>
      </c>
      <c r="D318" s="58">
        <v>0.17166769794799344</v>
      </c>
      <c r="E318" s="59">
        <v>4</v>
      </c>
    </row>
    <row r="320" spans="1:5" x14ac:dyDescent="0.3">
      <c r="A320" s="92" t="s">
        <v>141</v>
      </c>
      <c r="B320" s="93"/>
      <c r="C320" s="93"/>
      <c r="D320" s="93"/>
      <c r="E320" s="93"/>
    </row>
    <row r="321" spans="1:5"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9110</v>
      </c>
      <c r="D326" s="54">
        <v>9390</v>
      </c>
      <c r="E326" s="55" t="s">
        <v>14</v>
      </c>
    </row>
    <row r="327" spans="1:5" x14ac:dyDescent="0.3">
      <c r="A327" s="19"/>
      <c r="B327" s="20" t="s">
        <v>15</v>
      </c>
      <c r="C327" s="56">
        <v>-8.8981891260024301E-2</v>
      </c>
      <c r="D327" s="56">
        <v>-3.0947273870312E-2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10140</v>
      </c>
      <c r="D330" s="53">
        <v>10270</v>
      </c>
      <c r="E330" s="55" t="s">
        <v>14</v>
      </c>
    </row>
    <row r="331" spans="1:5" x14ac:dyDescent="0.3">
      <c r="A331" s="19"/>
      <c r="B331" s="20" t="s">
        <v>15</v>
      </c>
      <c r="C331" s="56">
        <v>1.3875516792207099E-2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5.4" customHeight="1" x14ac:dyDescent="0.3">
      <c r="A334" s="87" t="s">
        <v>25</v>
      </c>
      <c r="B334" s="87"/>
      <c r="C334" s="87"/>
      <c r="D334" s="87"/>
      <c r="E334" s="87"/>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44253</v>
      </c>
      <c r="C343" s="57">
        <v>46080</v>
      </c>
      <c r="D343" s="58">
        <v>1.6326759074197353E-2</v>
      </c>
      <c r="E343" s="59">
        <v>2</v>
      </c>
    </row>
    <row r="344" spans="1:5" x14ac:dyDescent="0.3">
      <c r="A344" s="31" t="s">
        <v>37</v>
      </c>
      <c r="B344" s="57">
        <v>44225</v>
      </c>
      <c r="C344" s="57">
        <v>46052</v>
      </c>
      <c r="D344" s="58">
        <v>1.6330562350385158E-2</v>
      </c>
      <c r="E344" s="59">
        <v>2</v>
      </c>
    </row>
    <row r="345" spans="1:5" x14ac:dyDescent="0.3">
      <c r="A345" s="60" t="s">
        <v>38</v>
      </c>
      <c r="B345" s="57">
        <v>44193</v>
      </c>
      <c r="C345" s="57">
        <v>46020</v>
      </c>
      <c r="D345" s="58">
        <v>1.6363841021709853E-2</v>
      </c>
      <c r="E345" s="59">
        <v>2</v>
      </c>
    </row>
    <row r="346" spans="1:5" x14ac:dyDescent="0.3">
      <c r="A346" s="60" t="s">
        <v>39</v>
      </c>
      <c r="B346" s="57">
        <v>44162</v>
      </c>
      <c r="C346" s="57">
        <v>45989</v>
      </c>
      <c r="D346" s="58">
        <v>1.4808779115627804E-2</v>
      </c>
      <c r="E346" s="59">
        <v>2</v>
      </c>
    </row>
    <row r="347" spans="1:5" x14ac:dyDescent="0.3">
      <c r="A347" s="60" t="s">
        <v>40</v>
      </c>
      <c r="B347" s="57">
        <v>44134</v>
      </c>
      <c r="C347" s="57">
        <v>45961</v>
      </c>
      <c r="D347" s="58">
        <v>1.4917574202510371E-2</v>
      </c>
      <c r="E347" s="59">
        <v>2</v>
      </c>
    </row>
    <row r="349" spans="1:5" x14ac:dyDescent="0.3">
      <c r="A349" s="92" t="s">
        <v>151</v>
      </c>
      <c r="B349" s="93"/>
      <c r="C349" s="93"/>
      <c r="D349" s="93"/>
      <c r="E349" s="93"/>
    </row>
    <row r="350" spans="1:5"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61">
        <v>3980</v>
      </c>
      <c r="D355" s="62">
        <v>3530</v>
      </c>
      <c r="E355" s="63" t="s">
        <v>14</v>
      </c>
    </row>
    <row r="356" spans="1:5" x14ac:dyDescent="0.3">
      <c r="A356" s="19"/>
      <c r="B356" s="20" t="s">
        <v>15</v>
      </c>
      <c r="C356" s="56">
        <v>-0.60169163817982996</v>
      </c>
      <c r="D356" s="56">
        <v>-0.18779718212246299</v>
      </c>
      <c r="E356" s="22"/>
    </row>
    <row r="357" spans="1:5" x14ac:dyDescent="0.3">
      <c r="A357" s="8" t="s">
        <v>16</v>
      </c>
      <c r="B357" s="16" t="s">
        <v>11</v>
      </c>
      <c r="C357" s="61">
        <v>7730</v>
      </c>
      <c r="D357" s="61">
        <v>10850</v>
      </c>
      <c r="E357" s="63" t="s">
        <v>14</v>
      </c>
    </row>
    <row r="358" spans="1:5" x14ac:dyDescent="0.3">
      <c r="A358" s="19"/>
      <c r="B358" s="20" t="s">
        <v>15</v>
      </c>
      <c r="C358" s="56">
        <v>-0.226920582120582</v>
      </c>
      <c r="D358" s="56">
        <v>1.6535676316495398E-2</v>
      </c>
      <c r="E358" s="22"/>
    </row>
    <row r="359" spans="1:5" x14ac:dyDescent="0.3">
      <c r="A359" s="8" t="s">
        <v>19</v>
      </c>
      <c r="B359" s="16" t="s">
        <v>11</v>
      </c>
      <c r="C359" s="61">
        <v>10670</v>
      </c>
      <c r="D359" s="61">
        <v>15120</v>
      </c>
      <c r="E359" s="63" t="s">
        <v>14</v>
      </c>
    </row>
    <row r="360" spans="1:5" x14ac:dyDescent="0.3">
      <c r="A360" s="19"/>
      <c r="B360" s="20" t="s">
        <v>15</v>
      </c>
      <c r="C360" s="56">
        <v>6.6962765017248196E-2</v>
      </c>
      <c r="D360" s="56">
        <v>8.6180815884397799E-2</v>
      </c>
      <c r="E360" s="22"/>
    </row>
    <row r="361" spans="1:5" x14ac:dyDescent="0.3">
      <c r="A361" s="8" t="s">
        <v>22</v>
      </c>
      <c r="B361" s="16" t="s">
        <v>11</v>
      </c>
      <c r="C361" s="61">
        <v>14230</v>
      </c>
      <c r="D361" s="61">
        <v>19230</v>
      </c>
      <c r="E361" s="63" t="s">
        <v>14</v>
      </c>
    </row>
    <row r="362" spans="1:5" x14ac:dyDescent="0.3">
      <c r="A362" s="19"/>
      <c r="B362" s="20" t="s">
        <v>15</v>
      </c>
      <c r="C362" s="56">
        <v>0.42321871999999999</v>
      </c>
      <c r="D362" s="56">
        <v>0.13965712265423599</v>
      </c>
      <c r="E362" s="22"/>
    </row>
    <row r="363" spans="1:5" ht="34.799999999999997" customHeight="1" x14ac:dyDescent="0.3">
      <c r="A363" s="87" t="s">
        <v>25</v>
      </c>
      <c r="B363" s="87"/>
      <c r="C363" s="87"/>
      <c r="D363" s="87"/>
      <c r="E363" s="87"/>
    </row>
    <row r="364" spans="1:5" x14ac:dyDescent="0.3">
      <c r="A364" s="5" t="s">
        <v>26</v>
      </c>
    </row>
    <row r="365" spans="1:5" x14ac:dyDescent="0.3">
      <c r="A365" s="65" t="s">
        <v>1135</v>
      </c>
    </row>
    <row r="366" spans="1:5" x14ac:dyDescent="0.3">
      <c r="A366" s="65" t="s">
        <v>1068</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44253</v>
      </c>
      <c r="C372" s="57">
        <v>46080</v>
      </c>
      <c r="D372" s="58">
        <v>0.15166522129853099</v>
      </c>
      <c r="E372" s="59">
        <v>4</v>
      </c>
    </row>
    <row r="373" spans="1:5" x14ac:dyDescent="0.3">
      <c r="A373" s="31" t="s">
        <v>37</v>
      </c>
      <c r="B373" s="57">
        <v>44225</v>
      </c>
      <c r="C373" s="57">
        <v>46052</v>
      </c>
      <c r="D373" s="58">
        <v>0.15167680257248983</v>
      </c>
      <c r="E373" s="59">
        <v>4</v>
      </c>
    </row>
    <row r="374" spans="1:5" x14ac:dyDescent="0.3">
      <c r="A374" s="64" t="s">
        <v>38</v>
      </c>
      <c r="B374" s="57">
        <v>44195</v>
      </c>
      <c r="C374" s="57">
        <v>46022</v>
      </c>
      <c r="D374" s="58">
        <v>0.15160899048799881</v>
      </c>
      <c r="E374" s="59">
        <v>4</v>
      </c>
    </row>
    <row r="375" spans="1:5" x14ac:dyDescent="0.3">
      <c r="A375" s="64" t="s">
        <v>39</v>
      </c>
      <c r="B375" s="57">
        <v>44162</v>
      </c>
      <c r="C375" s="57">
        <v>45989</v>
      </c>
      <c r="D375" s="58">
        <v>0.15146138959359137</v>
      </c>
      <c r="E375" s="59">
        <v>4</v>
      </c>
    </row>
    <row r="376" spans="1:5" x14ac:dyDescent="0.3">
      <c r="A376" s="64" t="s">
        <v>40</v>
      </c>
      <c r="B376" s="57">
        <v>44134</v>
      </c>
      <c r="C376" s="57">
        <v>45961</v>
      </c>
      <c r="D376" s="58">
        <v>0.15168929900440048</v>
      </c>
      <c r="E376" s="59">
        <v>4</v>
      </c>
    </row>
    <row r="378" spans="1:5" x14ac:dyDescent="0.3">
      <c r="A378" s="92" t="s">
        <v>162</v>
      </c>
      <c r="B378" s="93"/>
      <c r="C378" s="93"/>
      <c r="D378" s="93"/>
      <c r="E378" s="93"/>
    </row>
    <row r="379" spans="1:5"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8850</v>
      </c>
      <c r="D384" s="54">
        <v>8550</v>
      </c>
      <c r="E384" s="55" t="s">
        <v>14</v>
      </c>
    </row>
    <row r="385" spans="1:5" x14ac:dyDescent="0.3">
      <c r="A385" s="19"/>
      <c r="B385" s="20" t="s">
        <v>15</v>
      </c>
      <c r="C385" s="56">
        <v>-0.115120581210977</v>
      </c>
      <c r="D385" s="56">
        <v>-3.0927240368879099E-2</v>
      </c>
      <c r="E385" s="22"/>
    </row>
    <row r="386" spans="1:5" x14ac:dyDescent="0.3">
      <c r="A386" s="8" t="s">
        <v>16</v>
      </c>
      <c r="B386" s="16" t="s">
        <v>11</v>
      </c>
      <c r="C386" s="53">
        <v>8880</v>
      </c>
      <c r="D386" s="53">
        <v>9520</v>
      </c>
      <c r="E386" s="55" t="s">
        <v>14</v>
      </c>
    </row>
    <row r="387" spans="1:5" x14ac:dyDescent="0.3">
      <c r="A387" s="19"/>
      <c r="B387" s="20" t="s">
        <v>15</v>
      </c>
      <c r="C387" s="56">
        <v>-0.111513854619298</v>
      </c>
      <c r="D387" s="56">
        <v>-9.8356949563585001E-3</v>
      </c>
      <c r="E387" s="22"/>
    </row>
    <row r="388" spans="1:5" x14ac:dyDescent="0.3">
      <c r="A388" s="8" t="s">
        <v>19</v>
      </c>
      <c r="B388" s="16" t="s">
        <v>11</v>
      </c>
      <c r="C388" s="53">
        <v>10310</v>
      </c>
      <c r="D388" s="53">
        <v>11050</v>
      </c>
      <c r="E388" s="55" t="s">
        <v>14</v>
      </c>
    </row>
    <row r="389" spans="1:5" x14ac:dyDescent="0.3">
      <c r="A389" s="19"/>
      <c r="B389" s="20" t="s">
        <v>15</v>
      </c>
      <c r="C389" s="56">
        <v>3.08013700293925E-2</v>
      </c>
      <c r="D389" s="56">
        <v>2.01765364532469E-2</v>
      </c>
      <c r="E389" s="22"/>
    </row>
    <row r="390" spans="1:5" x14ac:dyDescent="0.3">
      <c r="A390" s="8" t="s">
        <v>22</v>
      </c>
      <c r="B390" s="16" t="s">
        <v>11</v>
      </c>
      <c r="C390" s="53">
        <v>12280</v>
      </c>
      <c r="D390" s="53">
        <v>12700</v>
      </c>
      <c r="E390" s="55" t="s">
        <v>14</v>
      </c>
    </row>
    <row r="391" spans="1:5" x14ac:dyDescent="0.3">
      <c r="A391" s="19"/>
      <c r="B391" s="20" t="s">
        <v>15</v>
      </c>
      <c r="C391" s="56">
        <v>0.228363161616711</v>
      </c>
      <c r="D391" s="56">
        <v>4.8927266801036498E-2</v>
      </c>
      <c r="E391" s="22"/>
    </row>
    <row r="392" spans="1:5" ht="34.799999999999997" customHeight="1" x14ac:dyDescent="0.3">
      <c r="A392" s="87" t="s">
        <v>25</v>
      </c>
      <c r="B392" s="87"/>
      <c r="C392" s="87"/>
      <c r="D392" s="87"/>
      <c r="E392" s="87"/>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44253</v>
      </c>
      <c r="C401" s="57">
        <v>46080</v>
      </c>
      <c r="D401" s="58">
        <v>2.6819057289908455E-2</v>
      </c>
      <c r="E401" s="59">
        <v>2</v>
      </c>
    </row>
    <row r="402" spans="1:5" x14ac:dyDescent="0.3">
      <c r="A402" s="31" t="s">
        <v>37</v>
      </c>
      <c r="B402" s="57">
        <v>44225</v>
      </c>
      <c r="C402" s="57">
        <v>46052</v>
      </c>
      <c r="D402" s="58">
        <v>2.7045006662072248E-2</v>
      </c>
      <c r="E402" s="59">
        <v>2</v>
      </c>
    </row>
    <row r="403" spans="1:5" x14ac:dyDescent="0.3">
      <c r="A403" s="60" t="s">
        <v>38</v>
      </c>
      <c r="B403" s="57">
        <v>44193</v>
      </c>
      <c r="C403" s="57">
        <v>46020</v>
      </c>
      <c r="D403" s="58">
        <v>2.7295417671416813E-2</v>
      </c>
      <c r="E403" s="59">
        <v>2</v>
      </c>
    </row>
    <row r="404" spans="1:5" x14ac:dyDescent="0.3">
      <c r="A404" s="60" t="s">
        <v>39</v>
      </c>
      <c r="B404" s="57">
        <v>44162</v>
      </c>
      <c r="C404" s="57">
        <v>45989</v>
      </c>
      <c r="D404" s="58">
        <v>2.7264339182777087E-2</v>
      </c>
      <c r="E404" s="59">
        <v>2</v>
      </c>
    </row>
    <row r="405" spans="1:5" x14ac:dyDescent="0.3">
      <c r="A405" s="60" t="s">
        <v>40</v>
      </c>
      <c r="B405" s="57">
        <v>44134</v>
      </c>
      <c r="C405" s="57">
        <v>45961</v>
      </c>
      <c r="D405" s="58">
        <v>3.1028761147046731E-2</v>
      </c>
      <c r="E405" s="59">
        <v>2</v>
      </c>
    </row>
    <row r="407" spans="1:5" x14ac:dyDescent="0.3">
      <c r="A407" s="92" t="s">
        <v>171</v>
      </c>
      <c r="B407" s="93"/>
      <c r="C407" s="93"/>
      <c r="D407" s="93"/>
      <c r="E407" s="93"/>
    </row>
    <row r="408" spans="1:5"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5870</v>
      </c>
      <c r="D413" s="54">
        <v>5950</v>
      </c>
      <c r="E413" s="55" t="s">
        <v>14</v>
      </c>
    </row>
    <row r="414" spans="1:5" x14ac:dyDescent="0.3">
      <c r="A414" s="19"/>
      <c r="B414" s="20" t="s">
        <v>15</v>
      </c>
      <c r="C414" s="56">
        <v>-0.41271348241489098</v>
      </c>
      <c r="D414" s="56">
        <v>-0.15892753354115</v>
      </c>
      <c r="E414" s="22"/>
    </row>
    <row r="415" spans="1:5" x14ac:dyDescent="0.3">
      <c r="A415" s="8" t="s">
        <v>16</v>
      </c>
      <c r="B415" s="16" t="s">
        <v>11</v>
      </c>
      <c r="C415" s="53">
        <v>7950</v>
      </c>
      <c r="D415" s="53">
        <v>7680</v>
      </c>
      <c r="E415" s="55" t="s">
        <v>14</v>
      </c>
    </row>
    <row r="416" spans="1:5" x14ac:dyDescent="0.3">
      <c r="A416" s="19"/>
      <c r="B416" s="20" t="s">
        <v>15</v>
      </c>
      <c r="C416" s="56">
        <v>-0.20535920755762599</v>
      </c>
      <c r="D416" s="56">
        <v>-8.4355237352249104E-2</v>
      </c>
      <c r="E416" s="22"/>
    </row>
    <row r="417" spans="1:5" x14ac:dyDescent="0.3">
      <c r="A417" s="8" t="s">
        <v>19</v>
      </c>
      <c r="B417" s="16" t="s">
        <v>11</v>
      </c>
      <c r="C417" s="53">
        <v>10040</v>
      </c>
      <c r="D417" s="53">
        <v>10740</v>
      </c>
      <c r="E417" s="55" t="s">
        <v>14</v>
      </c>
    </row>
    <row r="418" spans="1:5" x14ac:dyDescent="0.3">
      <c r="A418" s="19"/>
      <c r="B418" s="20" t="s">
        <v>15</v>
      </c>
      <c r="C418" s="56">
        <v>4.2669438884224099E-3</v>
      </c>
      <c r="D418" s="56">
        <v>2.41168002408827E-2</v>
      </c>
      <c r="E418" s="22"/>
    </row>
    <row r="419" spans="1:5" x14ac:dyDescent="0.3">
      <c r="A419" s="8" t="s">
        <v>22</v>
      </c>
      <c r="B419" s="16" t="s">
        <v>11</v>
      </c>
      <c r="C419" s="53">
        <v>13530</v>
      </c>
      <c r="D419" s="53">
        <v>13650</v>
      </c>
      <c r="E419" s="55" t="s">
        <v>14</v>
      </c>
    </row>
    <row r="420" spans="1:5" x14ac:dyDescent="0.3">
      <c r="A420" s="19"/>
      <c r="B420" s="20" t="s">
        <v>15</v>
      </c>
      <c r="C420" s="56">
        <v>0.353438099047924</v>
      </c>
      <c r="D420" s="56">
        <v>0.109160269135507</v>
      </c>
      <c r="E420" s="22"/>
    </row>
    <row r="421" spans="1:5" ht="37.799999999999997" customHeight="1" x14ac:dyDescent="0.3">
      <c r="A421" s="87" t="s">
        <v>25</v>
      </c>
      <c r="B421" s="87"/>
      <c r="C421" s="87"/>
      <c r="D421" s="87"/>
      <c r="E421" s="87"/>
    </row>
    <row r="422" spans="1:5" x14ac:dyDescent="0.3">
      <c r="A422" s="5" t="s">
        <v>26</v>
      </c>
    </row>
    <row r="423" spans="1:5" x14ac:dyDescent="0.3">
      <c r="A423" s="65" t="s">
        <v>964</v>
      </c>
    </row>
    <row r="424" spans="1:5" x14ac:dyDescent="0.3">
      <c r="A424" s="65" t="s">
        <v>992</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44250</v>
      </c>
      <c r="C430" s="57">
        <v>46077</v>
      </c>
      <c r="D430" s="58">
        <v>9.154660756481163E-2</v>
      </c>
      <c r="E430" s="59">
        <v>3</v>
      </c>
    </row>
    <row r="431" spans="1:5" x14ac:dyDescent="0.3">
      <c r="A431" s="31" t="s">
        <v>37</v>
      </c>
      <c r="B431" s="57">
        <v>44222</v>
      </c>
      <c r="C431" s="57">
        <v>46049</v>
      </c>
      <c r="D431" s="58">
        <v>9.1941736019959544E-2</v>
      </c>
      <c r="E431" s="59">
        <v>3</v>
      </c>
    </row>
    <row r="432" spans="1:5" x14ac:dyDescent="0.3">
      <c r="A432" s="60" t="s">
        <v>38</v>
      </c>
      <c r="B432" s="57">
        <v>44194</v>
      </c>
      <c r="C432" s="57">
        <v>46021</v>
      </c>
      <c r="D432" s="58">
        <v>9.2711928284314626E-2</v>
      </c>
      <c r="E432" s="59">
        <v>3</v>
      </c>
    </row>
    <row r="433" spans="1:5" x14ac:dyDescent="0.3">
      <c r="A433" s="60" t="s">
        <v>39</v>
      </c>
      <c r="B433" s="57">
        <v>44159</v>
      </c>
      <c r="C433" s="57">
        <v>45986</v>
      </c>
      <c r="D433" s="58">
        <v>9.3022155731481773E-2</v>
      </c>
      <c r="E433" s="59">
        <v>3</v>
      </c>
    </row>
    <row r="434" spans="1:5" x14ac:dyDescent="0.3">
      <c r="A434" s="60" t="s">
        <v>40</v>
      </c>
      <c r="B434" s="57">
        <v>44131</v>
      </c>
      <c r="C434" s="57">
        <v>45958</v>
      </c>
      <c r="D434" s="58">
        <v>9.8390659280604073E-2</v>
      </c>
      <c r="E434" s="59">
        <v>3</v>
      </c>
    </row>
    <row r="436" spans="1:5" x14ac:dyDescent="0.3">
      <c r="A436" s="92" t="s">
        <v>835</v>
      </c>
      <c r="B436" s="93"/>
      <c r="C436" s="93"/>
      <c r="D436" s="93"/>
      <c r="E436" s="93"/>
    </row>
    <row r="437" spans="1:5" x14ac:dyDescent="0.3">
      <c r="A437" s="1" t="s">
        <v>958</v>
      </c>
      <c r="B437" s="2"/>
      <c r="C437" s="94" t="s">
        <v>3</v>
      </c>
      <c r="D437" s="94" t="s">
        <v>959</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53">
        <v>7520</v>
      </c>
      <c r="D442" s="54">
        <v>7480</v>
      </c>
      <c r="E442" s="55" t="s">
        <v>14</v>
      </c>
    </row>
    <row r="443" spans="1:5" x14ac:dyDescent="0.3">
      <c r="A443" s="19"/>
      <c r="B443" s="20" t="s">
        <v>15</v>
      </c>
      <c r="C443" s="56">
        <v>-0.24813894925944799</v>
      </c>
      <c r="D443" s="56">
        <v>-9.2321948159304307E-2</v>
      </c>
      <c r="E443" s="22"/>
    </row>
    <row r="444" spans="1:5" x14ac:dyDescent="0.3">
      <c r="A444" s="8" t="s">
        <v>16</v>
      </c>
      <c r="B444" s="16" t="s">
        <v>11</v>
      </c>
      <c r="C444" s="53">
        <v>8330</v>
      </c>
      <c r="D444" s="53">
        <v>7980</v>
      </c>
      <c r="E444" s="55" t="s">
        <v>14</v>
      </c>
    </row>
    <row r="445" spans="1:5" x14ac:dyDescent="0.3">
      <c r="A445" s="19"/>
      <c r="B445" s="20" t="s">
        <v>15</v>
      </c>
      <c r="C445" s="56">
        <v>-0.16719004507108701</v>
      </c>
      <c r="D445" s="56">
        <v>-7.2494295869660705E-2</v>
      </c>
      <c r="E445" s="22"/>
    </row>
    <row r="446" spans="1:5" x14ac:dyDescent="0.3">
      <c r="A446" s="8" t="s">
        <v>19</v>
      </c>
      <c r="B446" s="16" t="s">
        <v>11</v>
      </c>
      <c r="C446" s="53">
        <v>10080</v>
      </c>
      <c r="D446" s="53">
        <v>10340</v>
      </c>
      <c r="E446" s="55" t="s">
        <v>14</v>
      </c>
    </row>
    <row r="447" spans="1:5" x14ac:dyDescent="0.3">
      <c r="A447" s="19"/>
      <c r="B447" s="20" t="s">
        <v>15</v>
      </c>
      <c r="C447" s="56">
        <v>8.12811980033268E-3</v>
      </c>
      <c r="D447" s="56">
        <v>1.12520329826977E-2</v>
      </c>
      <c r="E447" s="22"/>
    </row>
    <row r="448" spans="1:5" x14ac:dyDescent="0.3">
      <c r="A448" s="8" t="s">
        <v>22</v>
      </c>
      <c r="B448" s="16" t="s">
        <v>11</v>
      </c>
      <c r="C448" s="53">
        <v>12350</v>
      </c>
      <c r="D448" s="53">
        <v>12350</v>
      </c>
      <c r="E448" s="55" t="s">
        <v>14</v>
      </c>
    </row>
    <row r="449" spans="1:5" x14ac:dyDescent="0.3">
      <c r="A449" s="19"/>
      <c r="B449" s="20" t="s">
        <v>15</v>
      </c>
      <c r="C449" s="56">
        <v>0.23536916257270299</v>
      </c>
      <c r="D449" s="56">
        <v>7.2939933110958394E-2</v>
      </c>
      <c r="E449" s="22"/>
    </row>
    <row r="450" spans="1:5" ht="32.4" customHeight="1" x14ac:dyDescent="0.3">
      <c r="A450" s="87" t="s">
        <v>25</v>
      </c>
      <c r="B450" s="87"/>
      <c r="C450" s="87"/>
      <c r="D450" s="87"/>
      <c r="E450" s="87"/>
    </row>
    <row r="451" spans="1:5" x14ac:dyDescent="0.3">
      <c r="A451" s="5" t="s">
        <v>26</v>
      </c>
    </row>
    <row r="452" spans="1:5" x14ac:dyDescent="0.3">
      <c r="A452" s="65" t="s">
        <v>964</v>
      </c>
    </row>
    <row r="453" spans="1:5" x14ac:dyDescent="0.3">
      <c r="A453" s="65" t="s">
        <v>1104</v>
      </c>
    </row>
    <row r="454" spans="1:5" x14ac:dyDescent="0.3">
      <c r="A454" s="65" t="s">
        <v>966</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44250</v>
      </c>
      <c r="C459" s="57">
        <v>46080</v>
      </c>
      <c r="D459" s="58">
        <v>5.4728289376970732E-2</v>
      </c>
      <c r="E459" s="59">
        <v>3</v>
      </c>
    </row>
    <row r="460" spans="1:5" x14ac:dyDescent="0.3">
      <c r="A460" s="31" t="s">
        <v>37</v>
      </c>
      <c r="B460" s="57">
        <v>44222</v>
      </c>
      <c r="C460" s="57">
        <v>46052</v>
      </c>
      <c r="D460" s="58">
        <v>5.5159323111433636E-2</v>
      </c>
      <c r="E460" s="59">
        <v>3</v>
      </c>
    </row>
    <row r="461" spans="1:5" x14ac:dyDescent="0.3">
      <c r="A461" s="60" t="s">
        <v>38</v>
      </c>
      <c r="B461" s="57">
        <v>44194</v>
      </c>
      <c r="C461" s="57">
        <v>46020</v>
      </c>
      <c r="D461" s="58">
        <v>5.5363540446699534E-2</v>
      </c>
      <c r="E461" s="59">
        <v>3</v>
      </c>
    </row>
    <row r="462" spans="1:5" x14ac:dyDescent="0.3">
      <c r="A462" s="60" t="s">
        <v>39</v>
      </c>
      <c r="B462" s="57">
        <v>44159</v>
      </c>
      <c r="C462" s="57">
        <v>45989</v>
      </c>
      <c r="D462" s="58">
        <v>5.5487189360773452E-2</v>
      </c>
      <c r="E462" s="59">
        <v>3</v>
      </c>
    </row>
    <row r="463" spans="1:5" x14ac:dyDescent="0.3">
      <c r="A463" s="60" t="s">
        <v>40</v>
      </c>
      <c r="B463" s="57">
        <v>44131</v>
      </c>
      <c r="C463" s="57">
        <v>45961</v>
      </c>
      <c r="D463" s="58">
        <v>6.1141056227876259E-2</v>
      </c>
      <c r="E463" s="59">
        <v>3</v>
      </c>
    </row>
    <row r="465" spans="1:5" x14ac:dyDescent="0.3">
      <c r="A465" s="92" t="s">
        <v>180</v>
      </c>
      <c r="B465" s="93"/>
      <c r="C465" s="93"/>
      <c r="D465" s="93"/>
      <c r="E465" s="93"/>
    </row>
    <row r="466" spans="1:5"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61">
        <v>6050</v>
      </c>
      <c r="D471" s="62">
        <v>6100</v>
      </c>
      <c r="E471" s="63" t="s">
        <v>14</v>
      </c>
    </row>
    <row r="472" spans="1:5" x14ac:dyDescent="0.3">
      <c r="A472" s="19"/>
      <c r="B472" s="20" t="s">
        <v>15</v>
      </c>
      <c r="C472" s="56">
        <v>-0.39526481718066803</v>
      </c>
      <c r="D472" s="56">
        <v>-0.15203310604883499</v>
      </c>
      <c r="E472" s="22"/>
    </row>
    <row r="473" spans="1:5" x14ac:dyDescent="0.3">
      <c r="A473" s="8" t="s">
        <v>16</v>
      </c>
      <c r="B473" s="16" t="s">
        <v>11</v>
      </c>
      <c r="C473" s="61">
        <v>8010</v>
      </c>
      <c r="D473" s="61">
        <v>7890</v>
      </c>
      <c r="E473" s="63" t="s">
        <v>14</v>
      </c>
    </row>
    <row r="474" spans="1:5" x14ac:dyDescent="0.3">
      <c r="A474" s="19"/>
      <c r="B474" s="20" t="s">
        <v>15</v>
      </c>
      <c r="C474" s="56">
        <v>-0.19944705882352901</v>
      </c>
      <c r="D474" s="56">
        <v>-7.5876050560543806E-2</v>
      </c>
      <c r="E474" s="22"/>
    </row>
    <row r="475" spans="1:5" x14ac:dyDescent="0.3">
      <c r="A475" s="8" t="s">
        <v>19</v>
      </c>
      <c r="B475" s="16" t="s">
        <v>11</v>
      </c>
      <c r="C475" s="61">
        <v>10090</v>
      </c>
      <c r="D475" s="61">
        <v>10790</v>
      </c>
      <c r="E475" s="63" t="s">
        <v>14</v>
      </c>
    </row>
    <row r="476" spans="1:5" x14ac:dyDescent="0.3">
      <c r="A476" s="19"/>
      <c r="B476" s="20" t="s">
        <v>15</v>
      </c>
      <c r="C476" s="56">
        <v>8.8403651280937207E-3</v>
      </c>
      <c r="D476" s="56">
        <v>2.5541287859415E-2</v>
      </c>
      <c r="E476" s="22"/>
    </row>
    <row r="477" spans="1:5" x14ac:dyDescent="0.3">
      <c r="A477" s="8" t="s">
        <v>22</v>
      </c>
      <c r="B477" s="16" t="s">
        <v>11</v>
      </c>
      <c r="C477" s="61">
        <v>13340</v>
      </c>
      <c r="D477" s="61">
        <v>13650</v>
      </c>
      <c r="E477" s="63" t="s">
        <v>14</v>
      </c>
    </row>
    <row r="478" spans="1:5" x14ac:dyDescent="0.3">
      <c r="A478" s="19"/>
      <c r="B478" s="20" t="s">
        <v>15</v>
      </c>
      <c r="C478" s="56">
        <v>0.33445993723849399</v>
      </c>
      <c r="D478" s="56">
        <v>0.109232705561901</v>
      </c>
      <c r="E478" s="22"/>
    </row>
    <row r="479" spans="1:5" ht="33" customHeight="1" x14ac:dyDescent="0.3">
      <c r="A479" s="87" t="s">
        <v>25</v>
      </c>
      <c r="B479" s="87"/>
      <c r="C479" s="87"/>
      <c r="D479" s="87"/>
      <c r="E479" s="87"/>
    </row>
    <row r="480" spans="1:5" x14ac:dyDescent="0.3">
      <c r="A480" s="5" t="s">
        <v>26</v>
      </c>
    </row>
    <row r="481" spans="1:5" x14ac:dyDescent="0.3">
      <c r="A481" s="65" t="s">
        <v>964</v>
      </c>
    </row>
    <row r="482" spans="1:5" x14ac:dyDescent="0.3">
      <c r="A482" s="65" t="s">
        <v>1046</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44250</v>
      </c>
      <c r="C488" s="57">
        <v>46077</v>
      </c>
      <c r="D488" s="58">
        <v>8.8599999999999998E-2</v>
      </c>
      <c r="E488" s="59">
        <v>3</v>
      </c>
    </row>
    <row r="489" spans="1:5" x14ac:dyDescent="0.3">
      <c r="A489" s="31" t="s">
        <v>37</v>
      </c>
      <c r="B489" s="57">
        <v>44222</v>
      </c>
      <c r="C489" s="57">
        <v>46049</v>
      </c>
      <c r="D489" s="58">
        <v>8.901276754003673E-2</v>
      </c>
      <c r="E489" s="59">
        <v>3</v>
      </c>
    </row>
    <row r="490" spans="1:5" x14ac:dyDescent="0.3">
      <c r="A490" s="64" t="s">
        <v>38</v>
      </c>
      <c r="B490" s="57">
        <v>44194</v>
      </c>
      <c r="C490" s="57">
        <v>46021</v>
      </c>
      <c r="D490" s="58">
        <v>8.9732992071485412E-2</v>
      </c>
      <c r="E490" s="59">
        <v>3</v>
      </c>
    </row>
    <row r="491" spans="1:5" x14ac:dyDescent="0.3">
      <c r="A491" s="64" t="s">
        <v>39</v>
      </c>
      <c r="B491" s="57">
        <v>44159</v>
      </c>
      <c r="C491" s="57">
        <v>45986</v>
      </c>
      <c r="D491" s="58">
        <v>9.0031266146990044E-2</v>
      </c>
      <c r="E491" s="59">
        <v>3</v>
      </c>
    </row>
    <row r="492" spans="1:5" x14ac:dyDescent="0.3">
      <c r="A492" s="64" t="s">
        <v>40</v>
      </c>
      <c r="B492" s="57">
        <v>44131</v>
      </c>
      <c r="C492" s="57">
        <v>45958</v>
      </c>
      <c r="D492" s="58">
        <v>9.4988211337598258E-2</v>
      </c>
      <c r="E492" s="59">
        <v>3</v>
      </c>
    </row>
    <row r="494" spans="1:5" x14ac:dyDescent="0.3">
      <c r="A494" s="92" t="s">
        <v>189</v>
      </c>
      <c r="B494" s="93"/>
      <c r="C494" s="93"/>
      <c r="D494" s="93"/>
      <c r="E494" s="93"/>
    </row>
    <row r="495" spans="1:5"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61">
        <v>7530</v>
      </c>
      <c r="D500" s="62">
        <v>7880</v>
      </c>
      <c r="E500" s="63" t="s">
        <v>14</v>
      </c>
    </row>
    <row r="501" spans="1:5" x14ac:dyDescent="0.3">
      <c r="A501" s="19"/>
      <c r="B501" s="20" t="s">
        <v>15</v>
      </c>
      <c r="C501" s="56">
        <v>-0.24737369185872701</v>
      </c>
      <c r="D501" s="56">
        <v>-0.11250474372529</v>
      </c>
      <c r="E501" s="22"/>
    </row>
    <row r="502" spans="1:5" x14ac:dyDescent="0.3">
      <c r="A502" s="8" t="s">
        <v>16</v>
      </c>
      <c r="B502" s="16" t="s">
        <v>11</v>
      </c>
      <c r="C502" s="61">
        <v>8110</v>
      </c>
      <c r="D502" s="61">
        <v>7680</v>
      </c>
      <c r="E502" s="63" t="s">
        <v>14</v>
      </c>
    </row>
    <row r="503" spans="1:5" x14ac:dyDescent="0.3">
      <c r="A503" s="19"/>
      <c r="B503" s="20" t="s">
        <v>15</v>
      </c>
      <c r="C503" s="56">
        <v>-0.189108465687257</v>
      </c>
      <c r="D503" s="56">
        <v>-0.123406816368255</v>
      </c>
      <c r="E503" s="22"/>
    </row>
    <row r="504" spans="1:5" x14ac:dyDescent="0.3">
      <c r="A504" s="8" t="s">
        <v>19</v>
      </c>
      <c r="B504" s="16" t="s">
        <v>11</v>
      </c>
      <c r="C504" s="61">
        <v>9400</v>
      </c>
      <c r="D504" s="61">
        <v>9750</v>
      </c>
      <c r="E504" s="63" t="s">
        <v>14</v>
      </c>
    </row>
    <row r="505" spans="1:5" x14ac:dyDescent="0.3">
      <c r="A505" s="19"/>
      <c r="B505" s="20" t="s">
        <v>15</v>
      </c>
      <c r="C505" s="56">
        <v>-6.0047334572454203E-2</v>
      </c>
      <c r="D505" s="56">
        <v>-1.27826171617426E-2</v>
      </c>
      <c r="E505" s="22"/>
    </row>
    <row r="506" spans="1:5" x14ac:dyDescent="0.3">
      <c r="A506" s="8" t="s">
        <v>22</v>
      </c>
      <c r="B506" s="16" t="s">
        <v>11</v>
      </c>
      <c r="C506" s="61">
        <v>11350</v>
      </c>
      <c r="D506" s="61">
        <v>11640</v>
      </c>
      <c r="E506" s="63" t="s">
        <v>14</v>
      </c>
    </row>
    <row r="507" spans="1:5" x14ac:dyDescent="0.3">
      <c r="A507" s="19"/>
      <c r="B507" s="20" t="s">
        <v>15</v>
      </c>
      <c r="C507" s="56">
        <v>0.135345584499066</v>
      </c>
      <c r="D507" s="56">
        <v>7.8925779700995194E-2</v>
      </c>
      <c r="E507" s="22"/>
    </row>
    <row r="508" spans="1:5" ht="36" customHeight="1" x14ac:dyDescent="0.3">
      <c r="A508" s="87" t="s">
        <v>25</v>
      </c>
      <c r="B508" s="87"/>
      <c r="C508" s="87"/>
      <c r="D508" s="87"/>
      <c r="E508" s="87"/>
    </row>
    <row r="509" spans="1:5" x14ac:dyDescent="0.3">
      <c r="A509" s="5" t="s">
        <v>26</v>
      </c>
    </row>
    <row r="510" spans="1:5" x14ac:dyDescent="0.3">
      <c r="A510" s="65" t="s">
        <v>980</v>
      </c>
    </row>
    <row r="511" spans="1:5" x14ac:dyDescent="0.3">
      <c r="A511" s="65" t="s">
        <v>1058</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44236</v>
      </c>
      <c r="C517" s="57">
        <v>46070</v>
      </c>
      <c r="D517" s="58">
        <v>3.9917842401998069E-2</v>
      </c>
      <c r="E517" s="59">
        <v>2</v>
      </c>
    </row>
    <row r="518" spans="1:5" x14ac:dyDescent="0.3">
      <c r="A518" s="31" t="s">
        <v>37</v>
      </c>
      <c r="B518" s="57">
        <v>44208</v>
      </c>
      <c r="C518" s="57">
        <v>46042</v>
      </c>
      <c r="D518" s="58">
        <v>4.0099077429466487E-2</v>
      </c>
      <c r="E518" s="59">
        <v>2</v>
      </c>
    </row>
    <row r="519" spans="1:5" x14ac:dyDescent="0.3">
      <c r="A519" s="64" t="s">
        <v>38</v>
      </c>
      <c r="B519" s="57">
        <v>44194</v>
      </c>
      <c r="C519" s="57">
        <v>46022</v>
      </c>
      <c r="D519" s="58">
        <v>4.0096523217915937E-2</v>
      </c>
      <c r="E519" s="59">
        <v>2</v>
      </c>
    </row>
    <row r="520" spans="1:5" x14ac:dyDescent="0.3">
      <c r="A520" s="64" t="s">
        <v>39</v>
      </c>
      <c r="B520" s="57">
        <v>44152</v>
      </c>
      <c r="C520" s="57">
        <v>45986</v>
      </c>
      <c r="D520" s="58">
        <v>4.0264576504365025E-2</v>
      </c>
      <c r="E520" s="59">
        <v>2</v>
      </c>
    </row>
    <row r="521" spans="1:5" x14ac:dyDescent="0.3">
      <c r="A521" s="64" t="s">
        <v>40</v>
      </c>
      <c r="B521" s="57">
        <v>44124</v>
      </c>
      <c r="C521" s="57">
        <v>45958</v>
      </c>
      <c r="D521" s="58">
        <v>4.3953218793438387E-2</v>
      </c>
      <c r="E521" s="59">
        <v>2</v>
      </c>
    </row>
    <row r="523" spans="1:5" x14ac:dyDescent="0.3">
      <c r="A523" s="92" t="s">
        <v>210</v>
      </c>
      <c r="B523" s="93"/>
      <c r="C523" s="93"/>
      <c r="D523" s="93"/>
      <c r="E523" s="93"/>
    </row>
    <row r="524" spans="1:5"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61">
        <v>7640</v>
      </c>
      <c r="D529" s="62">
        <v>8120</v>
      </c>
      <c r="E529" s="63" t="s">
        <v>14</v>
      </c>
    </row>
    <row r="530" spans="1:5" x14ac:dyDescent="0.3">
      <c r="A530" s="19"/>
      <c r="B530" s="20" t="s">
        <v>15</v>
      </c>
      <c r="C530" s="56">
        <v>-0.23573470251185399</v>
      </c>
      <c r="D530" s="56">
        <v>-9.8642970868686106E-2</v>
      </c>
      <c r="E530" s="22"/>
    </row>
    <row r="531" spans="1:5" x14ac:dyDescent="0.3">
      <c r="A531" s="8" t="s">
        <v>16</v>
      </c>
      <c r="B531" s="16" t="s">
        <v>11</v>
      </c>
      <c r="C531" s="61">
        <v>8350</v>
      </c>
      <c r="D531" s="61">
        <v>8100</v>
      </c>
      <c r="E531" s="63" t="s">
        <v>14</v>
      </c>
    </row>
    <row r="532" spans="1:5" x14ac:dyDescent="0.3">
      <c r="A532" s="19"/>
      <c r="B532" s="20" t="s">
        <v>15</v>
      </c>
      <c r="C532" s="56">
        <v>-0.16543148780886699</v>
      </c>
      <c r="D532" s="56">
        <v>-9.9906585351550697E-2</v>
      </c>
      <c r="E532" s="22"/>
    </row>
    <row r="533" spans="1:5" x14ac:dyDescent="0.3">
      <c r="A533" s="8" t="s">
        <v>19</v>
      </c>
      <c r="B533" s="16" t="s">
        <v>11</v>
      </c>
      <c r="C533" s="61">
        <v>9770</v>
      </c>
      <c r="D533" s="61">
        <v>10130</v>
      </c>
      <c r="E533" s="63" t="s">
        <v>14</v>
      </c>
    </row>
    <row r="534" spans="1:5" x14ac:dyDescent="0.3">
      <c r="A534" s="19"/>
      <c r="B534" s="20" t="s">
        <v>15</v>
      </c>
      <c r="C534" s="56">
        <v>-2.2881762443419201E-2</v>
      </c>
      <c r="D534" s="56">
        <v>6.4946611425453797E-3</v>
      </c>
      <c r="E534" s="22"/>
    </row>
    <row r="535" spans="1:5" x14ac:dyDescent="0.3">
      <c r="A535" s="8" t="s">
        <v>22</v>
      </c>
      <c r="B535" s="16" t="s">
        <v>11</v>
      </c>
      <c r="C535" s="61">
        <v>11690</v>
      </c>
      <c r="D535" s="61">
        <v>12090</v>
      </c>
      <c r="E535" s="63" t="s">
        <v>14</v>
      </c>
    </row>
    <row r="536" spans="1:5" x14ac:dyDescent="0.3">
      <c r="A536" s="19"/>
      <c r="B536" s="20" t="s">
        <v>15</v>
      </c>
      <c r="C536" s="56">
        <v>0.168777637079916</v>
      </c>
      <c r="D536" s="56">
        <v>9.9341583635793193E-2</v>
      </c>
      <c r="E536" s="22"/>
    </row>
    <row r="537" spans="1:5" ht="34.200000000000003" customHeight="1" x14ac:dyDescent="0.3">
      <c r="A537" s="87" t="s">
        <v>25</v>
      </c>
      <c r="B537" s="87"/>
      <c r="C537" s="87"/>
      <c r="D537" s="87"/>
      <c r="E537" s="87"/>
    </row>
    <row r="538" spans="1:5" x14ac:dyDescent="0.3">
      <c r="A538" s="5" t="s">
        <v>26</v>
      </c>
    </row>
    <row r="539" spans="1:5" x14ac:dyDescent="0.3">
      <c r="A539" s="65" t="s">
        <v>980</v>
      </c>
    </row>
    <row r="540" spans="1:5" x14ac:dyDescent="0.3">
      <c r="A540" s="65" t="s">
        <v>1136</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44250</v>
      </c>
      <c r="C546" s="57">
        <v>46077</v>
      </c>
      <c r="D546" s="58">
        <v>3.4287765573042819E-2</v>
      </c>
      <c r="E546" s="59">
        <v>2</v>
      </c>
    </row>
    <row r="547" spans="1:5" x14ac:dyDescent="0.3">
      <c r="A547" s="31" t="s">
        <v>37</v>
      </c>
      <c r="B547" s="57">
        <v>44222</v>
      </c>
      <c r="C547" s="57">
        <v>46049</v>
      </c>
      <c r="D547" s="58">
        <v>3.4512366913708147E-2</v>
      </c>
      <c r="E547" s="59">
        <v>2</v>
      </c>
    </row>
    <row r="548" spans="1:5" x14ac:dyDescent="0.3">
      <c r="A548" s="64" t="s">
        <v>38</v>
      </c>
      <c r="B548" s="57">
        <v>44194</v>
      </c>
      <c r="C548" s="57">
        <v>46021</v>
      </c>
      <c r="D548" s="58">
        <v>3.4921056630246701E-2</v>
      </c>
      <c r="E548" s="59">
        <v>2</v>
      </c>
    </row>
    <row r="549" spans="1:5" x14ac:dyDescent="0.3">
      <c r="A549" s="64" t="s">
        <v>39</v>
      </c>
      <c r="B549" s="57">
        <v>44159</v>
      </c>
      <c r="C549" s="57">
        <v>45986</v>
      </c>
      <c r="D549" s="58">
        <v>3.5133991998551571E-2</v>
      </c>
      <c r="E549" s="59">
        <v>2</v>
      </c>
    </row>
    <row r="550" spans="1:5" x14ac:dyDescent="0.3">
      <c r="A550" s="64" t="s">
        <v>40</v>
      </c>
      <c r="B550" s="57">
        <v>44131</v>
      </c>
      <c r="C550" s="57">
        <v>45958</v>
      </c>
      <c r="D550" s="58">
        <v>3.9035442728813555E-2</v>
      </c>
      <c r="E550" s="59">
        <v>2</v>
      </c>
    </row>
    <row r="552" spans="1:5" x14ac:dyDescent="0.3">
      <c r="A552" s="92" t="s">
        <v>839</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998</v>
      </c>
      <c r="C556" s="10"/>
      <c r="D556" s="11"/>
      <c r="E556" s="11"/>
    </row>
    <row r="557" spans="1:5" x14ac:dyDescent="0.3">
      <c r="A557" s="12"/>
      <c r="B557" s="13" t="s">
        <v>9</v>
      </c>
      <c r="C557" s="14"/>
      <c r="D557" s="15"/>
      <c r="E557" s="15"/>
    </row>
    <row r="558" spans="1:5" x14ac:dyDescent="0.3">
      <c r="A558" s="8" t="s">
        <v>10</v>
      </c>
      <c r="B558" s="16" t="s">
        <v>11</v>
      </c>
      <c r="C558" s="55" t="s">
        <v>793</v>
      </c>
      <c r="D558" s="73" t="s">
        <v>1096</v>
      </c>
      <c r="E558" s="55" t="s">
        <v>14</v>
      </c>
    </row>
    <row r="559" spans="1:5" x14ac:dyDescent="0.3">
      <c r="A559" s="19"/>
      <c r="B559" s="20" t="s">
        <v>15</v>
      </c>
      <c r="C559" s="21">
        <v>-0.40679999999999999</v>
      </c>
      <c r="D559" s="21">
        <v>-0.17899999999999999</v>
      </c>
      <c r="E559" s="22"/>
    </row>
    <row r="560" spans="1:5" x14ac:dyDescent="0.3">
      <c r="A560" s="8" t="s">
        <v>16</v>
      </c>
      <c r="B560" s="16" t="s">
        <v>11</v>
      </c>
      <c r="C560" s="55" t="s">
        <v>841</v>
      </c>
      <c r="D560" s="55" t="s">
        <v>677</v>
      </c>
      <c r="E560" s="55" t="s">
        <v>14</v>
      </c>
    </row>
    <row r="561" spans="1:5" x14ac:dyDescent="0.3">
      <c r="A561" s="19"/>
      <c r="B561" s="20" t="s">
        <v>15</v>
      </c>
      <c r="C561" s="21">
        <v>-0.19189999999999999</v>
      </c>
      <c r="D561" s="21">
        <v>-3.3599999999999998E-2</v>
      </c>
      <c r="E561" s="22"/>
    </row>
    <row r="562" spans="1:5" x14ac:dyDescent="0.3">
      <c r="A562" s="8" t="s">
        <v>19</v>
      </c>
      <c r="B562" s="16" t="s">
        <v>11</v>
      </c>
      <c r="C562" s="55" t="s">
        <v>46</v>
      </c>
      <c r="D562" s="55" t="s">
        <v>71</v>
      </c>
      <c r="E562" s="55" t="s">
        <v>14</v>
      </c>
    </row>
    <row r="563" spans="1:5" x14ac:dyDescent="0.3">
      <c r="A563" s="19"/>
      <c r="B563" s="20" t="s">
        <v>15</v>
      </c>
      <c r="C563" s="21">
        <v>-3.2995104758177796E-3</v>
      </c>
      <c r="D563" s="21">
        <v>4.6129101427281993E-2</v>
      </c>
      <c r="E563" s="22"/>
    </row>
    <row r="564" spans="1:5" x14ac:dyDescent="0.3">
      <c r="A564" s="8" t="s">
        <v>22</v>
      </c>
      <c r="B564" s="16" t="s">
        <v>11</v>
      </c>
      <c r="C564" s="55" t="s">
        <v>1018</v>
      </c>
      <c r="D564" s="55" t="s">
        <v>844</v>
      </c>
      <c r="E564" s="55" t="s">
        <v>14</v>
      </c>
    </row>
    <row r="565" spans="1:5" x14ac:dyDescent="0.3">
      <c r="A565" s="19"/>
      <c r="B565" s="20" t="s">
        <v>15</v>
      </c>
      <c r="C565" s="21">
        <v>0.25540000000000002</v>
      </c>
      <c r="D565" s="21">
        <v>0.12723063444842442</v>
      </c>
      <c r="E565" s="22"/>
    </row>
    <row r="566" spans="1:5" ht="35.4" customHeight="1" x14ac:dyDescent="0.3">
      <c r="A566" s="87" t="s">
        <v>25</v>
      </c>
      <c r="B566" s="87"/>
      <c r="C566" s="87"/>
      <c r="D566" s="87"/>
      <c r="E566" s="87"/>
    </row>
    <row r="567" spans="1:5" x14ac:dyDescent="0.3">
      <c r="A567" s="5" t="s">
        <v>26</v>
      </c>
    </row>
    <row r="568" spans="1:5" x14ac:dyDescent="0.3">
      <c r="A568" s="5" t="s">
        <v>49</v>
      </c>
    </row>
    <row r="569" spans="1:5" x14ac:dyDescent="0.3">
      <c r="A569" s="5" t="s">
        <v>726</v>
      </c>
    </row>
    <row r="570" spans="1:5" x14ac:dyDescent="0.3">
      <c r="A570" s="5" t="s">
        <v>29</v>
      </c>
    </row>
    <row r="571" spans="1:5" x14ac:dyDescent="0.3">
      <c r="A571" s="5" t="s">
        <v>51</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44251</v>
      </c>
      <c r="C575" s="57">
        <v>46078</v>
      </c>
      <c r="D575" s="58">
        <v>9.9199999999999997E-2</v>
      </c>
      <c r="E575" s="59">
        <v>3</v>
      </c>
    </row>
    <row r="576" spans="1:5" x14ac:dyDescent="0.3">
      <c r="A576" s="31" t="s">
        <v>37</v>
      </c>
      <c r="B576" s="57">
        <v>44223</v>
      </c>
      <c r="C576" s="57">
        <v>46050</v>
      </c>
      <c r="D576" s="58">
        <v>0.1</v>
      </c>
      <c r="E576" s="59">
        <v>3</v>
      </c>
    </row>
    <row r="577" spans="1:5" x14ac:dyDescent="0.3">
      <c r="A577" s="39" t="s">
        <v>38</v>
      </c>
      <c r="B577" s="57">
        <v>44195</v>
      </c>
      <c r="C577" s="57">
        <v>46022</v>
      </c>
      <c r="D577" s="58">
        <v>0.10081348574589175</v>
      </c>
      <c r="E577" s="59">
        <v>3</v>
      </c>
    </row>
    <row r="578" spans="1:5" x14ac:dyDescent="0.3">
      <c r="A578" s="39" t="s">
        <v>39</v>
      </c>
      <c r="B578" s="57">
        <v>44160</v>
      </c>
      <c r="C578" s="57">
        <v>45987</v>
      </c>
      <c r="D578" s="58">
        <v>0.10084924474085571</v>
      </c>
      <c r="E578" s="59">
        <v>3</v>
      </c>
    </row>
    <row r="579" spans="1:5" x14ac:dyDescent="0.3">
      <c r="A579" s="39" t="s">
        <v>40</v>
      </c>
      <c r="B579" s="57">
        <v>44132</v>
      </c>
      <c r="C579" s="57">
        <v>45959</v>
      </c>
      <c r="D579" s="58">
        <v>0.102740511197352</v>
      </c>
      <c r="E579" s="59">
        <v>3</v>
      </c>
    </row>
    <row r="581" spans="1:5" x14ac:dyDescent="0.3">
      <c r="A581" s="92" t="s">
        <v>218</v>
      </c>
      <c r="B581" s="93"/>
      <c r="C581" s="93"/>
      <c r="D581" s="93"/>
      <c r="E581" s="93"/>
    </row>
    <row r="582" spans="1:5"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6130</v>
      </c>
      <c r="D587" s="54">
        <v>6330</v>
      </c>
      <c r="E587" s="55" t="s">
        <v>14</v>
      </c>
    </row>
    <row r="588" spans="1:5" x14ac:dyDescent="0.3">
      <c r="A588" s="19"/>
      <c r="B588" s="20" t="s">
        <v>15</v>
      </c>
      <c r="C588" s="56">
        <v>-0.38687855538161597</v>
      </c>
      <c r="D588" s="56">
        <v>-0.14152030519088099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9540</v>
      </c>
      <c r="D591" s="53">
        <v>10000</v>
      </c>
      <c r="E591" s="55" t="s">
        <v>14</v>
      </c>
    </row>
    <row r="592" spans="1:5" x14ac:dyDescent="0.3">
      <c r="A592" s="19"/>
      <c r="B592" s="20" t="s">
        <v>15</v>
      </c>
      <c r="C592" s="56">
        <v>-4.6052966198183803E-2</v>
      </c>
      <c r="D592" s="56">
        <v>-3.9361328087794703E-5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799999999999997" customHeight="1" x14ac:dyDescent="0.3">
      <c r="A595" s="87" t="s">
        <v>25</v>
      </c>
      <c r="B595" s="87"/>
      <c r="C595" s="87"/>
      <c r="D595" s="87"/>
      <c r="E595" s="87"/>
    </row>
    <row r="596" spans="1:5" x14ac:dyDescent="0.3">
      <c r="A596" s="5" t="s">
        <v>26</v>
      </c>
    </row>
    <row r="597" spans="1:5" x14ac:dyDescent="0.3">
      <c r="A597" s="65" t="s">
        <v>961</v>
      </c>
    </row>
    <row r="598" spans="1:5" x14ac:dyDescent="0.3">
      <c r="A598" s="65" t="s">
        <v>1137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44250</v>
      </c>
      <c r="C604" s="57">
        <v>46077</v>
      </c>
      <c r="D604" s="58">
        <v>6.7472376395662309E-2</v>
      </c>
      <c r="E604" s="59">
        <v>3</v>
      </c>
    </row>
    <row r="605" spans="1:5" x14ac:dyDescent="0.3">
      <c r="A605" s="31" t="s">
        <v>37</v>
      </c>
      <c r="B605" s="57">
        <v>44222</v>
      </c>
      <c r="C605" s="57">
        <v>46049</v>
      </c>
      <c r="D605" s="58">
        <v>6.7862196275552122E-2</v>
      </c>
      <c r="E605" s="59">
        <v>3</v>
      </c>
    </row>
    <row r="606" spans="1:5" x14ac:dyDescent="0.3">
      <c r="A606" s="60" t="s">
        <v>38</v>
      </c>
      <c r="B606" s="57">
        <v>44194</v>
      </c>
      <c r="C606" s="57">
        <v>46021</v>
      </c>
      <c r="D606" s="58">
        <v>6.7999953660480894E-2</v>
      </c>
      <c r="E606" s="59">
        <v>3</v>
      </c>
    </row>
    <row r="607" spans="1:5" x14ac:dyDescent="0.3">
      <c r="A607" s="60" t="s">
        <v>39</v>
      </c>
      <c r="B607" s="57">
        <v>44159</v>
      </c>
      <c r="C607" s="57">
        <v>45986</v>
      </c>
      <c r="D607" s="58">
        <v>6.8270153310552209E-2</v>
      </c>
      <c r="E607" s="59">
        <v>3</v>
      </c>
    </row>
    <row r="608" spans="1:5" x14ac:dyDescent="0.3">
      <c r="A608" s="60" t="s">
        <v>40</v>
      </c>
      <c r="B608" s="57">
        <v>44131</v>
      </c>
      <c r="C608" s="57">
        <v>45958</v>
      </c>
      <c r="D608" s="58">
        <v>7.3890704384388467E-2</v>
      </c>
      <c r="E608" s="59">
        <v>3</v>
      </c>
    </row>
    <row r="610" spans="1:5" x14ac:dyDescent="0.3">
      <c r="A610" s="92" t="s">
        <v>226</v>
      </c>
      <c r="B610" s="93"/>
      <c r="C610" s="93"/>
      <c r="D610" s="93"/>
      <c r="E610" s="93"/>
    </row>
    <row r="611" spans="1:5"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7140</v>
      </c>
      <c r="D616" s="54">
        <v>7270</v>
      </c>
      <c r="E616" s="55" t="s">
        <v>14</v>
      </c>
    </row>
    <row r="617" spans="1:5" x14ac:dyDescent="0.3">
      <c r="A617" s="19"/>
      <c r="B617" s="20" t="s">
        <v>15</v>
      </c>
      <c r="C617" s="56">
        <v>-0.28587617968845702</v>
      </c>
      <c r="D617" s="56">
        <v>-0.100840398699235</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9520</v>
      </c>
      <c r="D620" s="53">
        <v>9900</v>
      </c>
      <c r="E620" s="55" t="s">
        <v>14</v>
      </c>
    </row>
    <row r="621" spans="1:5" x14ac:dyDescent="0.3">
      <c r="A621" s="19"/>
      <c r="B621" s="20" t="s">
        <v>15</v>
      </c>
      <c r="C621" s="56">
        <v>-4.8219934274262598E-2</v>
      </c>
      <c r="D621" s="56">
        <v>-3.3855079205857802E-3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4.200000000000003" customHeight="1" x14ac:dyDescent="0.3">
      <c r="A624" s="87" t="s">
        <v>25</v>
      </c>
      <c r="B624" s="87"/>
      <c r="C624" s="87"/>
      <c r="D624" s="87"/>
      <c r="E624" s="87"/>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44250</v>
      </c>
      <c r="C633" s="57">
        <v>46077</v>
      </c>
      <c r="D633" s="58">
        <v>4.7094143838226819E-2</v>
      </c>
      <c r="E633" s="59">
        <v>2</v>
      </c>
    </row>
    <row r="634" spans="1:5" x14ac:dyDescent="0.3">
      <c r="A634" s="31" t="s">
        <v>37</v>
      </c>
      <c r="B634" s="57">
        <v>44222</v>
      </c>
      <c r="C634" s="57">
        <v>46049</v>
      </c>
      <c r="D634" s="58">
        <v>4.7288737390044959E-2</v>
      </c>
      <c r="E634" s="59">
        <v>2</v>
      </c>
    </row>
    <row r="635" spans="1:5" x14ac:dyDescent="0.3">
      <c r="A635" s="60" t="s">
        <v>38</v>
      </c>
      <c r="B635" s="57">
        <v>44194</v>
      </c>
      <c r="C635" s="57">
        <v>46021</v>
      </c>
      <c r="D635" s="58">
        <v>4.7383076762564494E-2</v>
      </c>
      <c r="E635" s="59">
        <v>2</v>
      </c>
    </row>
    <row r="636" spans="1:5" x14ac:dyDescent="0.3">
      <c r="A636" s="60" t="s">
        <v>39</v>
      </c>
      <c r="B636" s="57">
        <v>44159</v>
      </c>
      <c r="C636" s="57">
        <v>45986</v>
      </c>
      <c r="D636" s="58">
        <v>4.756177420627293E-2</v>
      </c>
      <c r="E636" s="59">
        <v>2</v>
      </c>
    </row>
    <row r="637" spans="1:5" x14ac:dyDescent="0.3">
      <c r="A637" s="60" t="s">
        <v>40</v>
      </c>
      <c r="B637" s="57">
        <v>44131</v>
      </c>
      <c r="C637" s="57">
        <v>45958</v>
      </c>
      <c r="D637" s="58">
        <v>5.2622851473123462E-2</v>
      </c>
      <c r="E637" s="59">
        <v>3</v>
      </c>
    </row>
  </sheetData>
  <mergeCells count="154">
    <mergeCell ref="A610:E610"/>
    <mergeCell ref="C611:C613"/>
    <mergeCell ref="D611:D613"/>
    <mergeCell ref="E611:E613"/>
    <mergeCell ref="A631:E631"/>
    <mergeCell ref="A624:E624"/>
    <mergeCell ref="A630:E630"/>
    <mergeCell ref="A581:E581"/>
    <mergeCell ref="C582:C584"/>
    <mergeCell ref="D582:D584"/>
    <mergeCell ref="E582:E584"/>
    <mergeCell ref="A602:E602"/>
    <mergeCell ref="A595:E595"/>
    <mergeCell ref="A601:E601"/>
    <mergeCell ref="A552:E552"/>
    <mergeCell ref="C553:C555"/>
    <mergeCell ref="D553:D555"/>
    <mergeCell ref="E553:E555"/>
    <mergeCell ref="A573:E573"/>
    <mergeCell ref="A566:E566"/>
    <mergeCell ref="A572:E572"/>
    <mergeCell ref="A523:E523"/>
    <mergeCell ref="C524:C526"/>
    <mergeCell ref="D524:D526"/>
    <mergeCell ref="E524:E526"/>
    <mergeCell ref="A544:E544"/>
    <mergeCell ref="A537:E537"/>
    <mergeCell ref="A543:E543"/>
    <mergeCell ref="A494:E494"/>
    <mergeCell ref="C495:C497"/>
    <mergeCell ref="D495:D497"/>
    <mergeCell ref="E495:E497"/>
    <mergeCell ref="A515:E515"/>
    <mergeCell ref="A508:E508"/>
    <mergeCell ref="A514:E514"/>
    <mergeCell ref="A465:E465"/>
    <mergeCell ref="C466:C468"/>
    <mergeCell ref="D466:D468"/>
    <mergeCell ref="E466:E468"/>
    <mergeCell ref="A486:E486"/>
    <mergeCell ref="A479:E479"/>
    <mergeCell ref="A485:E485"/>
    <mergeCell ref="A436:E436"/>
    <mergeCell ref="C437:C439"/>
    <mergeCell ref="D437:D439"/>
    <mergeCell ref="E437:E439"/>
    <mergeCell ref="A457:E457"/>
    <mergeCell ref="A450:E450"/>
    <mergeCell ref="A456:E456"/>
    <mergeCell ref="A407:E407"/>
    <mergeCell ref="C408:C410"/>
    <mergeCell ref="D408:D410"/>
    <mergeCell ref="E408:E410"/>
    <mergeCell ref="A428:E428"/>
    <mergeCell ref="A421:E421"/>
    <mergeCell ref="A427:E427"/>
    <mergeCell ref="A378:E378"/>
    <mergeCell ref="C379:C381"/>
    <mergeCell ref="D379:D381"/>
    <mergeCell ref="E379:E381"/>
    <mergeCell ref="A399:E399"/>
    <mergeCell ref="A392:E392"/>
    <mergeCell ref="A398:E398"/>
    <mergeCell ref="A349:E349"/>
    <mergeCell ref="C350:C352"/>
    <mergeCell ref="D350:D352"/>
    <mergeCell ref="E350:E352"/>
    <mergeCell ref="A370:E370"/>
    <mergeCell ref="A363:E363"/>
    <mergeCell ref="A369:E369"/>
    <mergeCell ref="A320:E320"/>
    <mergeCell ref="C321:C323"/>
    <mergeCell ref="D321:D323"/>
    <mergeCell ref="E321:E323"/>
    <mergeCell ref="A341:E341"/>
    <mergeCell ref="A334:E334"/>
    <mergeCell ref="A340:E340"/>
    <mergeCell ref="A291:E291"/>
    <mergeCell ref="C292:C294"/>
    <mergeCell ref="D292:D294"/>
    <mergeCell ref="E292:E294"/>
    <mergeCell ref="A312:E312"/>
    <mergeCell ref="A305:E305"/>
    <mergeCell ref="A311:E311"/>
    <mergeCell ref="A262:E262"/>
    <mergeCell ref="C263:C265"/>
    <mergeCell ref="D263:D265"/>
    <mergeCell ref="E263:E265"/>
    <mergeCell ref="A283:E283"/>
    <mergeCell ref="A276:E276"/>
    <mergeCell ref="A282:E282"/>
    <mergeCell ref="A233:E233"/>
    <mergeCell ref="C234:C236"/>
    <mergeCell ref="D234:D236"/>
    <mergeCell ref="E234:E236"/>
    <mergeCell ref="A254:E254"/>
    <mergeCell ref="A247:E247"/>
    <mergeCell ref="A253:E253"/>
    <mergeCell ref="A204:E204"/>
    <mergeCell ref="C205:C207"/>
    <mergeCell ref="D205:D207"/>
    <mergeCell ref="E205:E207"/>
    <mergeCell ref="A225:E225"/>
    <mergeCell ref="A218:E218"/>
    <mergeCell ref="A224:E224"/>
    <mergeCell ref="A175:E175"/>
    <mergeCell ref="C176:C178"/>
    <mergeCell ref="D176:D178"/>
    <mergeCell ref="E176:E178"/>
    <mergeCell ref="A196:E196"/>
    <mergeCell ref="A189:E189"/>
    <mergeCell ref="A195:E195"/>
    <mergeCell ref="A146:E146"/>
    <mergeCell ref="C147:C149"/>
    <mergeCell ref="D147:D149"/>
    <mergeCell ref="E147:E149"/>
    <mergeCell ref="A167:E167"/>
    <mergeCell ref="A160:E160"/>
    <mergeCell ref="A166:E166"/>
    <mergeCell ref="A117:E117"/>
    <mergeCell ref="C118:C120"/>
    <mergeCell ref="D118:D120"/>
    <mergeCell ref="E118:E120"/>
    <mergeCell ref="A138:E138"/>
    <mergeCell ref="A131:E131"/>
    <mergeCell ref="A137:E137"/>
    <mergeCell ref="A88:E88"/>
    <mergeCell ref="C89:C91"/>
    <mergeCell ref="D89:D91"/>
    <mergeCell ref="E89:E91"/>
    <mergeCell ref="A109:E109"/>
    <mergeCell ref="A102:E102"/>
    <mergeCell ref="A108:E108"/>
    <mergeCell ref="A59:E59"/>
    <mergeCell ref="C60:C62"/>
    <mergeCell ref="D60:D62"/>
    <mergeCell ref="E60:E62"/>
    <mergeCell ref="A80:E80"/>
    <mergeCell ref="A73:E73"/>
    <mergeCell ref="A79:E79"/>
    <mergeCell ref="A30:E30"/>
    <mergeCell ref="C31:C33"/>
    <mergeCell ref="D31:D33"/>
    <mergeCell ref="E31:E33"/>
    <mergeCell ref="A51:E51"/>
    <mergeCell ref="A44:E44"/>
    <mergeCell ref="A50:E50"/>
    <mergeCell ref="A1:E1"/>
    <mergeCell ref="C2:C4"/>
    <mergeCell ref="D2:D4"/>
    <mergeCell ref="E2:E4"/>
    <mergeCell ref="A22:E22"/>
    <mergeCell ref="A15:E15"/>
    <mergeCell ref="A21:E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693A7-2B84-4CD9-B90D-D2E40376F242}">
  <dimension ref="A1:G579"/>
  <sheetViews>
    <sheetView topLeftCell="A525" workbookViewId="0">
      <selection activeCell="F533" sqref="F533"/>
    </sheetView>
  </sheetViews>
  <sheetFormatPr baseColWidth="10" defaultRowHeight="14.4" x14ac:dyDescent="0.3"/>
  <cols>
    <col min="1" max="1" width="18.5546875" customWidth="1"/>
    <col min="2" max="2" width="47.109375" customWidth="1"/>
    <col min="3" max="4" width="12.109375" customWidth="1"/>
    <col min="5" max="5" width="10.44140625" customWidth="1"/>
    <col min="6" max="6" width="8.88671875" customWidth="1"/>
    <col min="7" max="7" width="10.332031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-0.48613546657764073</v>
      </c>
      <c r="D8" s="21">
        <v>-0.18200995311437174</v>
      </c>
      <c r="E8" s="22"/>
    </row>
    <row r="9" spans="1:7" x14ac:dyDescent="0.3">
      <c r="A9" s="8" t="s">
        <v>16</v>
      </c>
      <c r="B9" s="16" t="s">
        <v>11</v>
      </c>
      <c r="C9" s="17" t="s">
        <v>17</v>
      </c>
      <c r="D9" s="17" t="s">
        <v>18</v>
      </c>
      <c r="E9" s="17" t="s">
        <v>14</v>
      </c>
    </row>
    <row r="10" spans="1:7" x14ac:dyDescent="0.3">
      <c r="A10" s="19"/>
      <c r="B10" s="20" t="s">
        <v>15</v>
      </c>
      <c r="C10" s="21">
        <v>-0.17081007141479332</v>
      </c>
      <c r="D10" s="21">
        <v>-4.9134458874235509E-2</v>
      </c>
      <c r="E10" s="22"/>
    </row>
    <row r="11" spans="1:7" x14ac:dyDescent="0.3">
      <c r="A11" s="8" t="s">
        <v>19</v>
      </c>
      <c r="B11" s="16" t="s">
        <v>11</v>
      </c>
      <c r="C11" s="17" t="s">
        <v>328</v>
      </c>
      <c r="D11" s="17" t="s">
        <v>21</v>
      </c>
      <c r="E11" s="17" t="s">
        <v>14</v>
      </c>
      <c r="F11" s="33">
        <f>(9540-9530)/9540</f>
        <v>1.0482180293501049E-3</v>
      </c>
      <c r="G11" s="33">
        <f>(10100-10120)/10100</f>
        <v>-1.9801980198019802E-3</v>
      </c>
    </row>
    <row r="12" spans="1:7" x14ac:dyDescent="0.3">
      <c r="A12" s="19"/>
      <c r="B12" s="20" t="s">
        <v>15</v>
      </c>
      <c r="C12" s="21">
        <v>-4.6961201493113558E-2</v>
      </c>
      <c r="D12" s="21">
        <v>3.8984866099867066E-3</v>
      </c>
      <c r="E12" s="22"/>
    </row>
    <row r="13" spans="1:7" ht="15" customHeight="1"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6" customHeight="1" x14ac:dyDescent="0.3">
      <c r="A15" s="87" t="s">
        <v>25</v>
      </c>
      <c r="B15" s="87"/>
      <c r="C15" s="87"/>
      <c r="D15" s="87"/>
      <c r="E15" s="87"/>
    </row>
    <row r="16" spans="1:7" x14ac:dyDescent="0.3">
      <c r="A16" s="5" t="s">
        <v>26</v>
      </c>
    </row>
    <row r="17" spans="1:6" x14ac:dyDescent="0.3">
      <c r="A17" s="5" t="s">
        <v>329</v>
      </c>
    </row>
    <row r="18" spans="1:6" x14ac:dyDescent="0.3">
      <c r="A18" s="5" t="s">
        <v>330</v>
      </c>
    </row>
    <row r="19" spans="1:6" x14ac:dyDescent="0.3">
      <c r="A19" s="5" t="s">
        <v>29</v>
      </c>
    </row>
    <row r="20" spans="1:6" ht="29.25" customHeight="1" x14ac:dyDescent="0.3">
      <c r="A20" s="108" t="s">
        <v>30</v>
      </c>
      <c r="B20" s="108"/>
      <c r="C20" s="108"/>
      <c r="D20" s="108"/>
      <c r="E20" s="108"/>
    </row>
    <row r="21" spans="1:6" ht="15" customHeight="1"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43550</v>
      </c>
      <c r="C24" s="24">
        <v>45013</v>
      </c>
      <c r="D24" s="25">
        <v>7.6038989903808793E-2</v>
      </c>
      <c r="E24" s="32">
        <v>3</v>
      </c>
    </row>
    <row r="25" spans="1:6" x14ac:dyDescent="0.3">
      <c r="A25" s="31" t="s">
        <v>37</v>
      </c>
      <c r="B25" s="24">
        <v>43522</v>
      </c>
      <c r="C25" s="24">
        <v>44985</v>
      </c>
      <c r="D25" s="25">
        <v>7.6242033219598437E-2</v>
      </c>
      <c r="E25" s="32">
        <v>3</v>
      </c>
    </row>
    <row r="26" spans="1:6" x14ac:dyDescent="0.3">
      <c r="A26" s="23" t="s">
        <v>38</v>
      </c>
      <c r="B26" s="24">
        <v>43494</v>
      </c>
      <c r="C26" s="24">
        <v>44957</v>
      </c>
      <c r="D26" s="25">
        <v>7.6548912114284037E-2</v>
      </c>
      <c r="E26" s="32">
        <v>3</v>
      </c>
    </row>
    <row r="27" spans="1:6" x14ac:dyDescent="0.3">
      <c r="A27" s="23" t="s">
        <v>39</v>
      </c>
      <c r="B27" s="24">
        <v>43461</v>
      </c>
      <c r="C27" s="24">
        <v>44922</v>
      </c>
      <c r="D27" s="25">
        <v>7.6625268185370798E-2</v>
      </c>
      <c r="E27" s="32">
        <v>3</v>
      </c>
    </row>
    <row r="28" spans="1:6" x14ac:dyDescent="0.3">
      <c r="A28" s="23" t="s">
        <v>40</v>
      </c>
      <c r="B28" s="24">
        <v>43431</v>
      </c>
      <c r="C28" s="24">
        <v>44894</v>
      </c>
      <c r="D28" s="25">
        <v>7.7178637262660887E-2</v>
      </c>
      <c r="E28" s="32">
        <v>3</v>
      </c>
    </row>
    <row r="29" spans="1:6" x14ac:dyDescent="0.3">
      <c r="A29" s="5"/>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-0.70679495800201697</v>
      </c>
      <c r="D37" s="21">
        <v>-0.30358166717513191</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213</v>
      </c>
      <c r="D40" s="17" t="s">
        <v>332</v>
      </c>
      <c r="E40" s="17" t="s">
        <v>14</v>
      </c>
      <c r="F40" s="33">
        <f>(9640-9570)/9640</f>
        <v>7.261410788381743E-3</v>
      </c>
      <c r="G40" s="33">
        <f>(9890-9880)/9890</f>
        <v>1.0111223458038423E-3</v>
      </c>
    </row>
    <row r="41" spans="1:7" x14ac:dyDescent="0.3">
      <c r="A41" s="19"/>
      <c r="B41" s="20" t="s">
        <v>15</v>
      </c>
      <c r="C41" s="21">
        <v>-4.2886408523099107E-2</v>
      </c>
      <c r="D41" s="21">
        <v>-4.0056087495966564E-3</v>
      </c>
      <c r="E41" s="22"/>
    </row>
    <row r="42" spans="1:7" x14ac:dyDescent="0.3">
      <c r="A42" s="8" t="s">
        <v>22</v>
      </c>
      <c r="B42" s="16" t="s">
        <v>11</v>
      </c>
      <c r="C42" s="17" t="s">
        <v>47</v>
      </c>
      <c r="D42" s="17" t="s">
        <v>48</v>
      </c>
      <c r="E42" s="17" t="s">
        <v>14</v>
      </c>
    </row>
    <row r="43" spans="1:7" x14ac:dyDescent="0.3">
      <c r="A43" s="19"/>
      <c r="B43" s="20" t="s">
        <v>15</v>
      </c>
      <c r="C43" s="21">
        <v>0.24686012108449584</v>
      </c>
      <c r="D43" s="21">
        <v>5.8326047394705594E-2</v>
      </c>
      <c r="E43" s="22"/>
    </row>
    <row r="44" spans="1:7" ht="36.75" customHeight="1" x14ac:dyDescent="0.3">
      <c r="A44" s="87" t="s">
        <v>25</v>
      </c>
      <c r="B44" s="87"/>
      <c r="C44" s="87"/>
      <c r="D44" s="87"/>
      <c r="E44" s="87"/>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ht="15" customHeight="1"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37">
        <v>43186</v>
      </c>
      <c r="C53" s="24">
        <v>45013</v>
      </c>
      <c r="D53" s="25">
        <v>0.11797461730867738</v>
      </c>
      <c r="E53" s="32">
        <v>3</v>
      </c>
    </row>
    <row r="54" spans="1:6" x14ac:dyDescent="0.3">
      <c r="A54" s="31" t="s">
        <v>37</v>
      </c>
      <c r="B54" s="37">
        <v>43158</v>
      </c>
      <c r="C54" s="24">
        <v>44985</v>
      </c>
      <c r="D54" s="25">
        <v>0.11837677542227276</v>
      </c>
      <c r="E54" s="32">
        <v>3</v>
      </c>
    </row>
    <row r="55" spans="1:6" x14ac:dyDescent="0.3">
      <c r="A55" s="23" t="s">
        <v>38</v>
      </c>
      <c r="B55" s="37">
        <v>43130</v>
      </c>
      <c r="C55" s="24">
        <v>44957</v>
      </c>
      <c r="D55" s="25">
        <v>0.11911258881677328</v>
      </c>
      <c r="E55" s="32">
        <v>3</v>
      </c>
    </row>
    <row r="56" spans="1:6" x14ac:dyDescent="0.3">
      <c r="A56" s="23" t="s">
        <v>39</v>
      </c>
      <c r="B56" s="37">
        <v>43096</v>
      </c>
      <c r="C56" s="24">
        <v>44922</v>
      </c>
      <c r="D56" s="25">
        <v>0.11914348502131221</v>
      </c>
      <c r="E56" s="32">
        <v>3</v>
      </c>
    </row>
    <row r="57" spans="1:6" x14ac:dyDescent="0.3">
      <c r="A57" s="23" t="s">
        <v>40</v>
      </c>
      <c r="B57" s="37">
        <v>43067</v>
      </c>
      <c r="C57" s="24">
        <v>44894</v>
      </c>
      <c r="D57" s="25">
        <v>0.1189655758678031</v>
      </c>
      <c r="E57" s="32">
        <v>3</v>
      </c>
    </row>
    <row r="58" spans="1:6" x14ac:dyDescent="0.3">
      <c r="A58" s="5"/>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-0.72886536775538568</v>
      </c>
      <c r="D66" s="21">
        <v>-0.31420354527903582</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334</v>
      </c>
      <c r="D69" s="17" t="s">
        <v>21</v>
      </c>
      <c r="E69" s="17" t="s">
        <v>14</v>
      </c>
      <c r="F69" s="33">
        <f>(9410-9370)/9410</f>
        <v>4.2507970244420826E-3</v>
      </c>
      <c r="G69" s="33">
        <f>(10110-10120)/10110</f>
        <v>-9.8911968348170125E-4</v>
      </c>
    </row>
    <row r="70" spans="1:7" x14ac:dyDescent="0.3">
      <c r="A70" s="19"/>
      <c r="B70" s="20" t="s">
        <v>15</v>
      </c>
      <c r="C70" s="21">
        <v>-6.3364337372479707E-2</v>
      </c>
      <c r="D70" s="21">
        <v>4.0202404642084577E-3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4.5" customHeight="1" x14ac:dyDescent="0.3">
      <c r="A73" s="87" t="s">
        <v>25</v>
      </c>
      <c r="B73" s="87"/>
      <c r="C73" s="87"/>
      <c r="D73" s="87"/>
      <c r="E73" s="87"/>
    </row>
    <row r="74" spans="1:7" x14ac:dyDescent="0.3">
      <c r="A74" s="5" t="s">
        <v>26</v>
      </c>
    </row>
    <row r="75" spans="1:7" x14ac:dyDescent="0.3">
      <c r="A75" s="5" t="s">
        <v>49</v>
      </c>
    </row>
    <row r="76" spans="1:7" x14ac:dyDescent="0.3">
      <c r="A76" s="5" t="s">
        <v>59</v>
      </c>
    </row>
    <row r="77" spans="1:7" x14ac:dyDescent="0.3">
      <c r="A77" s="5" t="s">
        <v>333</v>
      </c>
    </row>
    <row r="78" spans="1:7" x14ac:dyDescent="0.3">
      <c r="A78" s="5" t="s">
        <v>51</v>
      </c>
    </row>
    <row r="79" spans="1:7" ht="15" customHeight="1"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43186</v>
      </c>
      <c r="C82" s="24">
        <v>45013</v>
      </c>
      <c r="D82" s="25">
        <v>0.11376375943011363</v>
      </c>
      <c r="E82" s="32">
        <v>3</v>
      </c>
    </row>
    <row r="83" spans="1:5" x14ac:dyDescent="0.3">
      <c r="A83" s="31" t="s">
        <v>37</v>
      </c>
      <c r="B83" s="24">
        <v>43158</v>
      </c>
      <c r="C83" s="24">
        <v>44985</v>
      </c>
      <c r="D83" s="25">
        <v>0.11382851274846931</v>
      </c>
      <c r="E83" s="32">
        <v>3</v>
      </c>
    </row>
    <row r="84" spans="1:5" x14ac:dyDescent="0.3">
      <c r="A84" s="23" t="s">
        <v>38</v>
      </c>
      <c r="B84" s="24">
        <v>43130</v>
      </c>
      <c r="C84" s="24">
        <v>44957</v>
      </c>
      <c r="D84" s="25">
        <v>0.11418308268808496</v>
      </c>
      <c r="E84" s="32">
        <v>3</v>
      </c>
    </row>
    <row r="85" spans="1:5" x14ac:dyDescent="0.3">
      <c r="A85" s="23" t="s">
        <v>39</v>
      </c>
      <c r="B85" s="24">
        <v>43096</v>
      </c>
      <c r="C85" s="24">
        <v>44922</v>
      </c>
      <c r="D85" s="25">
        <v>0.11394666638975105</v>
      </c>
      <c r="E85" s="32">
        <v>3</v>
      </c>
    </row>
    <row r="86" spans="1:5" x14ac:dyDescent="0.3">
      <c r="A86" s="23" t="s">
        <v>40</v>
      </c>
      <c r="B86" s="24">
        <v>43067</v>
      </c>
      <c r="C86" s="24">
        <v>44894</v>
      </c>
      <c r="D86" s="25">
        <v>0.11370837901064633</v>
      </c>
      <c r="E86" s="32">
        <v>3</v>
      </c>
    </row>
    <row r="87" spans="1:5" x14ac:dyDescent="0.3">
      <c r="A87" s="5"/>
    </row>
    <row r="88" spans="1:5" x14ac:dyDescent="0.3">
      <c r="A88" s="92" t="s">
        <v>73</v>
      </c>
      <c r="B88" s="93"/>
      <c r="C88" s="93"/>
      <c r="D88" s="93"/>
      <c r="E88" s="93"/>
    </row>
    <row r="89" spans="1:5" ht="15" customHeight="1"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237</v>
      </c>
      <c r="D94" s="18" t="s">
        <v>238</v>
      </c>
      <c r="E94" s="17" t="s">
        <v>14</v>
      </c>
    </row>
    <row r="95" spans="1:5" x14ac:dyDescent="0.3">
      <c r="A95" s="19"/>
      <c r="B95" s="20" t="s">
        <v>15</v>
      </c>
      <c r="C95" s="21">
        <v>-0.7214022068432564</v>
      </c>
      <c r="D95" s="21">
        <v>-0.29888414742321767</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336</v>
      </c>
      <c r="D98" s="17" t="s">
        <v>205</v>
      </c>
      <c r="E98" s="17" t="s">
        <v>14</v>
      </c>
      <c r="F98" s="33">
        <f>(9470-9420)/9470</f>
        <v>5.279831045406547E-3</v>
      </c>
      <c r="G98" s="33">
        <f>(9800-9800)/9800</f>
        <v>0</v>
      </c>
    </row>
    <row r="99" spans="1:7" x14ac:dyDescent="0.3">
      <c r="A99" s="19"/>
      <c r="B99" s="20" t="s">
        <v>15</v>
      </c>
      <c r="C99" s="21">
        <v>-5.7699654393746247E-2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6.75" customHeight="1" x14ac:dyDescent="0.3">
      <c r="A102" s="87" t="s">
        <v>25</v>
      </c>
      <c r="B102" s="87"/>
      <c r="C102" s="87"/>
      <c r="D102" s="87"/>
      <c r="E102" s="87"/>
    </row>
    <row r="103" spans="1:7" x14ac:dyDescent="0.3">
      <c r="A103" s="5" t="s">
        <v>26</v>
      </c>
    </row>
    <row r="104" spans="1:7" x14ac:dyDescent="0.3">
      <c r="A104" s="5" t="s">
        <v>49</v>
      </c>
    </row>
    <row r="105" spans="1:7" x14ac:dyDescent="0.3">
      <c r="A105" s="5" t="s">
        <v>338</v>
      </c>
    </row>
    <row r="106" spans="1:7" x14ac:dyDescent="0.3">
      <c r="A106" s="5" t="s">
        <v>333</v>
      </c>
    </row>
    <row r="107" spans="1:7" ht="24" customHeight="1" x14ac:dyDescent="0.3">
      <c r="A107" s="108" t="s">
        <v>30</v>
      </c>
      <c r="B107" s="108"/>
      <c r="C107" s="108"/>
      <c r="D107" s="108"/>
      <c r="E107" s="108"/>
    </row>
    <row r="108" spans="1:7" ht="15" customHeight="1"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45013</v>
      </c>
      <c r="D111" s="25">
        <v>0.10898165090310279</v>
      </c>
      <c r="E111" s="32">
        <v>3</v>
      </c>
    </row>
    <row r="112" spans="1:7" x14ac:dyDescent="0.3">
      <c r="A112" s="31" t="s">
        <v>37</v>
      </c>
      <c r="B112" s="24">
        <v>43214</v>
      </c>
      <c r="C112" s="24">
        <v>44985</v>
      </c>
      <c r="D112" s="25">
        <v>0.10969180681705286</v>
      </c>
      <c r="E112" s="32">
        <v>3</v>
      </c>
    </row>
    <row r="113" spans="1:7" x14ac:dyDescent="0.3">
      <c r="A113" s="23" t="s">
        <v>38</v>
      </c>
      <c r="B113" s="24">
        <v>43214</v>
      </c>
      <c r="C113" s="24">
        <v>44957</v>
      </c>
      <c r="D113" s="25">
        <v>0.11049580522451036</v>
      </c>
      <c r="E113" s="32">
        <v>3</v>
      </c>
    </row>
    <row r="114" spans="1:7" x14ac:dyDescent="0.3">
      <c r="A114" s="23" t="s">
        <v>39</v>
      </c>
      <c r="B114" s="24">
        <v>43214</v>
      </c>
      <c r="C114" s="24">
        <v>44922</v>
      </c>
      <c r="D114" s="25">
        <v>0.11139715237529627</v>
      </c>
      <c r="E114" s="32">
        <v>3</v>
      </c>
    </row>
    <row r="115" spans="1:7" x14ac:dyDescent="0.3">
      <c r="A115" s="23" t="s">
        <v>40</v>
      </c>
      <c r="B115" s="24">
        <v>43214</v>
      </c>
      <c r="C115" s="24">
        <v>44894</v>
      </c>
      <c r="D115" s="25">
        <v>0.11218788190573226</v>
      </c>
      <c r="E115" s="32">
        <v>3</v>
      </c>
    </row>
    <row r="116" spans="1:7" x14ac:dyDescent="0.3">
      <c r="A116" s="5"/>
    </row>
    <row r="117" spans="1:7" x14ac:dyDescent="0.3">
      <c r="A117" s="92" t="s">
        <v>93</v>
      </c>
      <c r="B117" s="93"/>
      <c r="C117" s="93"/>
      <c r="D117" s="93"/>
      <c r="E117" s="93"/>
    </row>
    <row r="118" spans="1:7" ht="15" customHeight="1"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-0.69638799532621565</v>
      </c>
      <c r="D124" s="21">
        <v>-0.26198262104005388</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310</v>
      </c>
      <c r="D127" s="17" t="s">
        <v>110</v>
      </c>
      <c r="E127" s="17" t="s">
        <v>14</v>
      </c>
      <c r="F127" s="33">
        <f>(9910-9810)/9910</f>
        <v>1.0090817356205853E-2</v>
      </c>
      <c r="G127" s="33">
        <f>(11340-11270)/11340</f>
        <v>6.1728395061728392E-3</v>
      </c>
    </row>
    <row r="128" spans="1:7" x14ac:dyDescent="0.3">
      <c r="A128" s="19"/>
      <c r="B128" s="20" t="s">
        <v>15</v>
      </c>
      <c r="C128" s="21">
        <v>-1.8742448526692157E-2</v>
      </c>
      <c r="D128" s="21">
        <v>2.4276242227602385E-2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ht="36" customHeight="1" x14ac:dyDescent="0.3">
      <c r="A131" s="87" t="s">
        <v>25</v>
      </c>
      <c r="B131" s="87"/>
      <c r="C131" s="87"/>
      <c r="D131" s="87"/>
      <c r="E131" s="87"/>
    </row>
    <row r="132" spans="1:6" x14ac:dyDescent="0.3">
      <c r="A132" s="5" t="s">
        <v>26</v>
      </c>
    </row>
    <row r="133" spans="1:6" x14ac:dyDescent="0.3">
      <c r="A133" s="5" t="s">
        <v>85</v>
      </c>
    </row>
    <row r="134" spans="1:6" x14ac:dyDescent="0.3">
      <c r="A134" s="5" t="s">
        <v>309</v>
      </c>
    </row>
    <row r="135" spans="1:6" x14ac:dyDescent="0.3">
      <c r="A135" s="5" t="s">
        <v>339</v>
      </c>
    </row>
    <row r="136" spans="1:6" x14ac:dyDescent="0.3">
      <c r="A136" s="5" t="s">
        <v>51</v>
      </c>
    </row>
    <row r="137" spans="1:6" ht="15" customHeight="1"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43186</v>
      </c>
      <c r="C140" s="24">
        <v>45006</v>
      </c>
      <c r="D140" s="25">
        <v>0.1833512664274578</v>
      </c>
      <c r="E140" s="32">
        <v>4</v>
      </c>
    </row>
    <row r="141" spans="1:6" x14ac:dyDescent="0.3">
      <c r="A141" s="31" t="s">
        <v>37</v>
      </c>
      <c r="B141" s="24">
        <v>43158</v>
      </c>
      <c r="C141" s="24">
        <v>44978</v>
      </c>
      <c r="D141" s="25">
        <v>0.18442862756262221</v>
      </c>
      <c r="E141" s="32">
        <v>4</v>
      </c>
    </row>
    <row r="142" spans="1:6" x14ac:dyDescent="0.3">
      <c r="A142" s="23" t="s">
        <v>38</v>
      </c>
      <c r="B142" s="24">
        <v>43130</v>
      </c>
      <c r="C142" s="24">
        <v>44950</v>
      </c>
      <c r="D142" s="25">
        <v>0.18567165549732342</v>
      </c>
      <c r="E142" s="32">
        <v>4</v>
      </c>
    </row>
    <row r="143" spans="1:6" x14ac:dyDescent="0.3">
      <c r="A143" s="23" t="s">
        <v>39</v>
      </c>
      <c r="B143" s="24">
        <v>43102</v>
      </c>
      <c r="C143" s="24">
        <v>44922</v>
      </c>
      <c r="D143" s="25">
        <v>0.18449292117823385</v>
      </c>
      <c r="E143" s="32">
        <v>4</v>
      </c>
    </row>
    <row r="144" spans="1:6" x14ac:dyDescent="0.3">
      <c r="A144" s="23" t="s">
        <v>40</v>
      </c>
      <c r="B144" s="24">
        <v>43074</v>
      </c>
      <c r="C144" s="24">
        <v>44894</v>
      </c>
      <c r="D144" s="25">
        <v>0.1836790198241619</v>
      </c>
      <c r="E144" s="32">
        <v>4</v>
      </c>
    </row>
    <row r="145" spans="1:7" x14ac:dyDescent="0.3">
      <c r="A145" s="5"/>
    </row>
    <row r="146" spans="1:7" x14ac:dyDescent="0.3">
      <c r="A146" s="92" t="s">
        <v>94</v>
      </c>
      <c r="B146" s="93"/>
      <c r="C146" s="93"/>
      <c r="D146" s="93"/>
      <c r="E146" s="93"/>
    </row>
    <row r="147" spans="1:7" ht="15" customHeight="1"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-0.72898925812644166</v>
      </c>
      <c r="D153" s="21">
        <v>-0.3225104946490881</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194</v>
      </c>
      <c r="D156" s="17" t="s">
        <v>251</v>
      </c>
      <c r="E156" s="17" t="s">
        <v>14</v>
      </c>
      <c r="F156" s="33">
        <f>(9440-9430)/9440</f>
        <v>1.0593220338983051E-3</v>
      </c>
      <c r="G156" s="33">
        <f>(10090-10080)/10090</f>
        <v>9.9108027750247768E-4</v>
      </c>
    </row>
    <row r="157" spans="1:7" x14ac:dyDescent="0.3">
      <c r="A157" s="19"/>
      <c r="B157" s="20" t="s">
        <v>15</v>
      </c>
      <c r="C157" s="21">
        <v>-5.7498448182156436E-2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87" t="s">
        <v>25</v>
      </c>
      <c r="B160" s="87"/>
      <c r="C160" s="87"/>
      <c r="D160" s="87"/>
      <c r="E160" s="87"/>
    </row>
    <row r="161" spans="1:6" x14ac:dyDescent="0.3">
      <c r="A161" s="5" t="s">
        <v>26</v>
      </c>
    </row>
    <row r="162" spans="1:6" x14ac:dyDescent="0.3">
      <c r="A162" s="5" t="s">
        <v>49</v>
      </c>
    </row>
    <row r="163" spans="1:6" x14ac:dyDescent="0.3">
      <c r="A163" s="5" t="s">
        <v>178</v>
      </c>
    </row>
    <row r="164" spans="1:6" x14ac:dyDescent="0.3">
      <c r="A164" s="5" t="s">
        <v>333</v>
      </c>
    </row>
    <row r="165" spans="1:6" ht="27" customHeight="1" x14ac:dyDescent="0.3">
      <c r="A165" s="108" t="s">
        <v>30</v>
      </c>
      <c r="B165" s="108"/>
      <c r="C165" s="108"/>
      <c r="D165" s="108"/>
      <c r="E165" s="108"/>
    </row>
    <row r="166" spans="1:6" ht="15" customHeight="1"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43186</v>
      </c>
      <c r="C169" s="24">
        <v>45013</v>
      </c>
      <c r="D169" s="25">
        <v>0.12796447673857331</v>
      </c>
      <c r="E169" s="32">
        <v>4</v>
      </c>
    </row>
    <row r="170" spans="1:6" x14ac:dyDescent="0.3">
      <c r="A170" s="31" t="s">
        <v>37</v>
      </c>
      <c r="B170" s="24">
        <v>43158</v>
      </c>
      <c r="C170" s="24">
        <v>44985</v>
      </c>
      <c r="D170" s="25">
        <v>0.12828712001301285</v>
      </c>
      <c r="E170" s="32">
        <v>4</v>
      </c>
    </row>
    <row r="171" spans="1:6" x14ac:dyDescent="0.3">
      <c r="A171" s="23" t="s">
        <v>38</v>
      </c>
      <c r="B171" s="24">
        <v>43130</v>
      </c>
      <c r="C171" s="24">
        <v>44957</v>
      </c>
      <c r="D171" s="25">
        <v>0.12899985298771027</v>
      </c>
      <c r="E171" s="32">
        <v>4</v>
      </c>
    </row>
    <row r="172" spans="1:6" x14ac:dyDescent="0.3">
      <c r="A172" s="23" t="s">
        <v>39</v>
      </c>
      <c r="B172" s="24">
        <v>43096</v>
      </c>
      <c r="C172" s="24">
        <v>44922</v>
      </c>
      <c r="D172" s="25">
        <v>0.12899494232886818</v>
      </c>
      <c r="E172" s="32">
        <v>4</v>
      </c>
    </row>
    <row r="173" spans="1:6" x14ac:dyDescent="0.3">
      <c r="A173" s="23" t="s">
        <v>40</v>
      </c>
      <c r="B173" s="24">
        <v>43067</v>
      </c>
      <c r="C173" s="24">
        <v>44894</v>
      </c>
      <c r="D173" s="25">
        <v>0.12887669818483111</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-0.39961871350190881</v>
      </c>
      <c r="D182" s="21">
        <v>-0.14410759957650676</v>
      </c>
      <c r="E182" s="22"/>
    </row>
    <row r="183" spans="1:7" x14ac:dyDescent="0.3">
      <c r="A183" s="8" t="s">
        <v>16</v>
      </c>
      <c r="B183" s="16" t="s">
        <v>11</v>
      </c>
      <c r="C183" s="17" t="s">
        <v>292</v>
      </c>
      <c r="D183" s="17" t="s">
        <v>342</v>
      </c>
      <c r="E183" s="17" t="s">
        <v>14</v>
      </c>
    </row>
    <row r="184" spans="1:7" x14ac:dyDescent="0.3">
      <c r="A184" s="19"/>
      <c r="B184" s="20" t="s">
        <v>15</v>
      </c>
      <c r="C184" s="21">
        <v>-0.16148590951500919</v>
      </c>
      <c r="D184" s="21">
        <v>-5.3172896893672994E-2</v>
      </c>
      <c r="E184" s="22"/>
    </row>
    <row r="185" spans="1:7" x14ac:dyDescent="0.3">
      <c r="A185" s="8" t="s">
        <v>19</v>
      </c>
      <c r="B185" s="16" t="s">
        <v>11</v>
      </c>
      <c r="C185" s="17" t="s">
        <v>205</v>
      </c>
      <c r="D185" s="17" t="s">
        <v>195</v>
      </c>
      <c r="E185" s="17" t="s">
        <v>14</v>
      </c>
      <c r="F185" s="33">
        <f>(9820-9800)/9820</f>
        <v>2.0366598778004071E-3</v>
      </c>
      <c r="G185" s="33">
        <f>(10310-10270)/10310</f>
        <v>3.8797284190106693E-3</v>
      </c>
    </row>
    <row r="186" spans="1:7" x14ac:dyDescent="0.3">
      <c r="A186" s="19"/>
      <c r="B186" s="20" t="s">
        <v>15</v>
      </c>
      <c r="C186" s="21">
        <v>-2.0378738285330877E-2</v>
      </c>
      <c r="D186" s="21">
        <v>8.9796796554344471E-3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 customHeight="1" x14ac:dyDescent="0.3">
      <c r="A189" s="87" t="s">
        <v>25</v>
      </c>
      <c r="B189" s="87"/>
      <c r="C189" s="87"/>
      <c r="D189" s="87"/>
      <c r="E189" s="87"/>
    </row>
    <row r="190" spans="1:7" x14ac:dyDescent="0.3">
      <c r="A190" s="5" t="s">
        <v>26</v>
      </c>
    </row>
    <row r="191" spans="1:7" x14ac:dyDescent="0.3">
      <c r="A191" s="5" t="s">
        <v>343</v>
      </c>
    </row>
    <row r="192" spans="1:7" x14ac:dyDescent="0.3">
      <c r="A192" s="5" t="s">
        <v>344</v>
      </c>
    </row>
    <row r="193" spans="1:6" x14ac:dyDescent="0.3">
      <c r="A193" s="5" t="s">
        <v>29</v>
      </c>
    </row>
    <row r="194" spans="1:6" ht="24.75" customHeight="1" x14ac:dyDescent="0.3">
      <c r="A194" s="107" t="s">
        <v>30</v>
      </c>
      <c r="B194" s="107"/>
      <c r="C194" s="107"/>
      <c r="D194" s="107"/>
      <c r="E194" s="107"/>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43550</v>
      </c>
      <c r="C198" s="24">
        <v>45013</v>
      </c>
      <c r="D198" s="25">
        <v>7.1465040222307208E-2</v>
      </c>
      <c r="E198" s="32">
        <v>3</v>
      </c>
    </row>
    <row r="199" spans="1:6" x14ac:dyDescent="0.3">
      <c r="A199" s="31" t="s">
        <v>37</v>
      </c>
      <c r="B199" s="24">
        <v>43522</v>
      </c>
      <c r="C199" s="24">
        <v>44985</v>
      </c>
      <c r="D199" s="25">
        <v>7.1345892154259183E-2</v>
      </c>
      <c r="E199" s="32">
        <v>3</v>
      </c>
    </row>
    <row r="200" spans="1:6" x14ac:dyDescent="0.3">
      <c r="A200" s="23" t="s">
        <v>38</v>
      </c>
      <c r="B200" s="24">
        <v>43494</v>
      </c>
      <c r="C200" s="24">
        <v>44957</v>
      </c>
      <c r="D200" s="25">
        <v>7.1413979807164893E-2</v>
      </c>
      <c r="E200" s="32">
        <v>3</v>
      </c>
    </row>
    <row r="201" spans="1:6" x14ac:dyDescent="0.3">
      <c r="A201" s="23" t="s">
        <v>39</v>
      </c>
      <c r="B201" s="24">
        <v>43459</v>
      </c>
      <c r="C201" s="24">
        <v>44922</v>
      </c>
      <c r="D201" s="25">
        <v>7.1872855081832179E-2</v>
      </c>
      <c r="E201" s="32">
        <v>3</v>
      </c>
    </row>
    <row r="202" spans="1:6" x14ac:dyDescent="0.3">
      <c r="A202" s="23" t="s">
        <v>40</v>
      </c>
      <c r="B202" s="24">
        <v>43431</v>
      </c>
      <c r="C202" s="24">
        <v>44894</v>
      </c>
      <c r="D202" s="25">
        <v>7.2266783201485399E-2</v>
      </c>
      <c r="E202" s="32">
        <v>3</v>
      </c>
    </row>
    <row r="204" spans="1:6" x14ac:dyDescent="0.3">
      <c r="A204" s="92" t="s">
        <v>104</v>
      </c>
      <c r="B204" s="93"/>
      <c r="C204" s="93"/>
      <c r="D204" s="93"/>
      <c r="E204" s="93"/>
    </row>
    <row r="205" spans="1:6" ht="15" customHeight="1" x14ac:dyDescent="0.3">
      <c r="A205" s="1" t="s">
        <v>2</v>
      </c>
      <c r="B205" s="2"/>
      <c r="C205" s="94" t="s">
        <v>3</v>
      </c>
      <c r="D205" s="94" t="s">
        <v>4</v>
      </c>
      <c r="E205" s="94"/>
    </row>
    <row r="206" spans="1:6" x14ac:dyDescent="0.3">
      <c r="A206" s="3" t="s">
        <v>5</v>
      </c>
      <c r="B206" s="4"/>
      <c r="C206" s="95"/>
      <c r="D206" s="95"/>
      <c r="E206" s="95"/>
    </row>
    <row r="207" spans="1:6" ht="15" customHeight="1" x14ac:dyDescent="0.3">
      <c r="A207" s="6" t="s">
        <v>6</v>
      </c>
      <c r="B207" s="7"/>
      <c r="C207" s="96"/>
      <c r="D207" s="96"/>
      <c r="E207" s="96"/>
    </row>
    <row r="208" spans="1:6" x14ac:dyDescent="0.3">
      <c r="A208" s="8" t="s">
        <v>7</v>
      </c>
      <c r="B208" s="9" t="s">
        <v>8</v>
      </c>
      <c r="C208" s="10"/>
      <c r="D208" s="11"/>
      <c r="E208" s="11"/>
    </row>
    <row r="209" spans="1:7" ht="14.4" customHeight="1" x14ac:dyDescent="0.3">
      <c r="A209" s="12"/>
      <c r="B209" s="13" t="s">
        <v>9</v>
      </c>
      <c r="C209" s="14"/>
      <c r="D209" s="15"/>
      <c r="E209" s="15"/>
    </row>
    <row r="210" spans="1:7" ht="14.4" customHeight="1" x14ac:dyDescent="0.3">
      <c r="A210" s="8" t="s">
        <v>10</v>
      </c>
      <c r="B210" s="16" t="s">
        <v>11</v>
      </c>
      <c r="C210" s="17" t="s">
        <v>95</v>
      </c>
      <c r="D210" s="18" t="s">
        <v>96</v>
      </c>
      <c r="E210" s="17" t="s">
        <v>14</v>
      </c>
    </row>
    <row r="211" spans="1:7" ht="14.4" customHeight="1" x14ac:dyDescent="0.3">
      <c r="A211" s="19"/>
      <c r="B211" s="20" t="s">
        <v>15</v>
      </c>
      <c r="C211" s="21">
        <v>-0.81910352804907482</v>
      </c>
      <c r="D211" s="21">
        <v>-0.37232733842495591</v>
      </c>
      <c r="E211" s="22"/>
    </row>
    <row r="212" spans="1:7" ht="15" customHeight="1" x14ac:dyDescent="0.3">
      <c r="A212" s="8" t="s">
        <v>16</v>
      </c>
      <c r="B212" s="16" t="s">
        <v>11</v>
      </c>
      <c r="C212" s="17" t="s">
        <v>97</v>
      </c>
      <c r="D212" s="17" t="s">
        <v>98</v>
      </c>
      <c r="E212" s="17" t="s">
        <v>14</v>
      </c>
    </row>
    <row r="213" spans="1:7" ht="15" customHeight="1" x14ac:dyDescent="0.3">
      <c r="A213" s="19"/>
      <c r="B213" s="20" t="s">
        <v>15</v>
      </c>
      <c r="C213" s="21">
        <v>-0.25622516264378659</v>
      </c>
      <c r="D213" s="21">
        <v>-9.8805965155070896E-2</v>
      </c>
      <c r="E213" s="22"/>
    </row>
    <row r="214" spans="1:7" ht="15" customHeight="1" x14ac:dyDescent="0.3">
      <c r="A214" s="8" t="s">
        <v>19</v>
      </c>
      <c r="B214" s="16" t="s">
        <v>11</v>
      </c>
      <c r="C214" s="17" t="s">
        <v>69</v>
      </c>
      <c r="D214" s="17" t="s">
        <v>345</v>
      </c>
      <c r="E214" s="17" t="s">
        <v>14</v>
      </c>
      <c r="F214" s="33">
        <f>(9900-9820)/9900</f>
        <v>8.0808080808080808E-3</v>
      </c>
      <c r="G214" s="33">
        <f>(10310-10300)/10310</f>
        <v>9.6993210475266732E-4</v>
      </c>
    </row>
    <row r="215" spans="1:7" ht="15" customHeight="1" x14ac:dyDescent="0.3">
      <c r="A215" s="19"/>
      <c r="B215" s="20" t="s">
        <v>15</v>
      </c>
      <c r="C215" s="21">
        <v>-1.815875882946516E-2</v>
      </c>
      <c r="D215" s="21">
        <v>9.9667286998574856E-3</v>
      </c>
      <c r="E215" s="22"/>
    </row>
    <row r="216" spans="1:7" ht="15" customHeight="1"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ht="35.25" customHeight="1" x14ac:dyDescent="0.3">
      <c r="A218" s="87" t="s">
        <v>25</v>
      </c>
      <c r="B218" s="87"/>
      <c r="C218" s="87"/>
      <c r="D218" s="87"/>
      <c r="E218" s="87"/>
    </row>
    <row r="219" spans="1:7" ht="15" customHeight="1" x14ac:dyDescent="0.3">
      <c r="A219" s="5" t="s">
        <v>26</v>
      </c>
    </row>
    <row r="220" spans="1:7" ht="15" customHeight="1" x14ac:dyDescent="0.3">
      <c r="A220" s="5" t="s">
        <v>49</v>
      </c>
    </row>
    <row r="221" spans="1:7" x14ac:dyDescent="0.3">
      <c r="A221" s="5" t="s">
        <v>347</v>
      </c>
    </row>
    <row r="222" spans="1:7" ht="15" customHeight="1" x14ac:dyDescent="0.3">
      <c r="A222" s="5" t="s">
        <v>333</v>
      </c>
    </row>
    <row r="223" spans="1:7" ht="15" customHeight="1" x14ac:dyDescent="0.3">
      <c r="A223" s="5" t="s">
        <v>51</v>
      </c>
    </row>
    <row r="224" spans="1:7" ht="15" customHeight="1" x14ac:dyDescent="0.3">
      <c r="A224" s="88" t="s">
        <v>31</v>
      </c>
      <c r="B224" s="89"/>
      <c r="C224" s="89"/>
      <c r="D224" s="90"/>
      <c r="E224" s="28" t="b">
        <v>1</v>
      </c>
      <c r="F224" s="34" t="s">
        <v>105</v>
      </c>
    </row>
    <row r="225" spans="1:5" x14ac:dyDescent="0.3">
      <c r="A225" s="91" t="s">
        <v>32</v>
      </c>
      <c r="B225" s="91"/>
      <c r="C225" s="91"/>
      <c r="D225" s="91"/>
      <c r="E225" s="91"/>
    </row>
    <row r="226" spans="1:5" ht="15" customHeight="1" x14ac:dyDescent="0.3">
      <c r="A226" s="29" t="s">
        <v>33</v>
      </c>
      <c r="B226" s="29" t="s">
        <v>34</v>
      </c>
      <c r="C226" s="29" t="s">
        <v>35</v>
      </c>
      <c r="D226" s="30" t="s">
        <v>0</v>
      </c>
      <c r="E226" s="30" t="s">
        <v>1</v>
      </c>
    </row>
    <row r="227" spans="1:5" x14ac:dyDescent="0.3">
      <c r="A227" s="31" t="s">
        <v>36</v>
      </c>
      <c r="B227" s="24">
        <v>43182</v>
      </c>
      <c r="C227" s="24">
        <v>45016</v>
      </c>
      <c r="D227" s="25">
        <v>0.14766772835621303</v>
      </c>
      <c r="E227" s="32">
        <v>4</v>
      </c>
    </row>
    <row r="228" spans="1:5" x14ac:dyDescent="0.3">
      <c r="A228" s="31" t="s">
        <v>37</v>
      </c>
      <c r="B228" s="24">
        <v>43154</v>
      </c>
      <c r="C228" s="24">
        <v>44981</v>
      </c>
      <c r="D228" s="25">
        <v>0.14790460952742887</v>
      </c>
      <c r="E228" s="32">
        <v>4</v>
      </c>
    </row>
    <row r="229" spans="1:5" x14ac:dyDescent="0.3">
      <c r="A229" s="23" t="s">
        <v>38</v>
      </c>
      <c r="B229" s="24">
        <v>43126</v>
      </c>
      <c r="C229" s="24">
        <v>44953</v>
      </c>
      <c r="D229" s="25">
        <v>0.14822741107076723</v>
      </c>
      <c r="E229" s="32">
        <v>4</v>
      </c>
    </row>
    <row r="230" spans="1:5" x14ac:dyDescent="0.3">
      <c r="A230" s="23" t="s">
        <v>39</v>
      </c>
      <c r="B230" s="24">
        <v>43098</v>
      </c>
      <c r="C230" s="24">
        <v>44925</v>
      </c>
      <c r="D230" s="25">
        <v>0.14797917483434578</v>
      </c>
      <c r="E230" s="32">
        <v>4</v>
      </c>
    </row>
    <row r="231" spans="1:5" x14ac:dyDescent="0.3">
      <c r="A231" s="23" t="s">
        <v>40</v>
      </c>
      <c r="B231" s="24">
        <v>43063</v>
      </c>
      <c r="C231" s="24">
        <v>44890</v>
      </c>
      <c r="D231" s="25">
        <v>0.14789127478002434</v>
      </c>
      <c r="E231" s="32">
        <v>4</v>
      </c>
    </row>
    <row r="233" spans="1:5" x14ac:dyDescent="0.3">
      <c r="A233" s="92" t="s">
        <v>116</v>
      </c>
      <c r="B233" s="93"/>
      <c r="C233" s="93"/>
      <c r="D233" s="93"/>
      <c r="E233" s="93"/>
    </row>
    <row r="234" spans="1:5" ht="15" customHeight="1"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-0.7927927868131559</v>
      </c>
      <c r="D240" s="21">
        <v>-0.27990291271133338</v>
      </c>
      <c r="E240" s="22"/>
    </row>
    <row r="241" spans="1:7" x14ac:dyDescent="0.3">
      <c r="A241" s="8" t="s">
        <v>16</v>
      </c>
      <c r="B241" s="16" t="s">
        <v>11</v>
      </c>
      <c r="C241" s="17" t="s">
        <v>108</v>
      </c>
      <c r="D241" s="17" t="s">
        <v>348</v>
      </c>
      <c r="E241" s="17" t="s">
        <v>14</v>
      </c>
    </row>
    <row r="242" spans="1:7" x14ac:dyDescent="0.3">
      <c r="A242" s="19"/>
      <c r="B242" s="20" t="s">
        <v>15</v>
      </c>
      <c r="C242" s="21">
        <v>-0.32728281718066421</v>
      </c>
      <c r="D242" s="21">
        <v>-3.8311434040290693E-2</v>
      </c>
      <c r="E242" s="22"/>
    </row>
    <row r="243" spans="1:7" x14ac:dyDescent="0.3">
      <c r="A243" s="8" t="s">
        <v>19</v>
      </c>
      <c r="B243" s="16" t="s">
        <v>11</v>
      </c>
      <c r="C243" s="17" t="s">
        <v>349</v>
      </c>
      <c r="D243" s="17" t="s">
        <v>350</v>
      </c>
      <c r="E243" s="17" t="s">
        <v>14</v>
      </c>
      <c r="F243" s="33">
        <f>(11180-11100)/11390</f>
        <v>7.0237050043898156E-3</v>
      </c>
      <c r="G243" s="33">
        <f>(14910-14640)/14910</f>
        <v>1.8108651911468814E-2</v>
      </c>
    </row>
    <row r="244" spans="1:7" x14ac:dyDescent="0.3">
      <c r="A244" s="19"/>
      <c r="B244" s="20" t="s">
        <v>15</v>
      </c>
      <c r="C244" s="21">
        <v>0.10973068147110054</v>
      </c>
      <c r="D244" s="21">
        <v>7.922164523758024E-2</v>
      </c>
      <c r="E244" s="22"/>
    </row>
    <row r="245" spans="1:7" x14ac:dyDescent="0.3">
      <c r="A245" s="8" t="s">
        <v>22</v>
      </c>
      <c r="B245" s="16" t="s">
        <v>11</v>
      </c>
      <c r="C245" s="17" t="s">
        <v>112</v>
      </c>
      <c r="D245" s="17" t="s">
        <v>113</v>
      </c>
      <c r="E245" s="17" t="s">
        <v>14</v>
      </c>
    </row>
    <row r="246" spans="1:7" x14ac:dyDescent="0.3">
      <c r="A246" s="19"/>
      <c r="B246" s="20" t="s">
        <v>15</v>
      </c>
      <c r="C246" s="21">
        <v>1.0786521931687743</v>
      </c>
      <c r="D246" s="21">
        <v>0.21357726864154336</v>
      </c>
      <c r="E246" s="22"/>
    </row>
    <row r="247" spans="1:7" ht="33.75" customHeight="1" x14ac:dyDescent="0.3">
      <c r="A247" s="87" t="s">
        <v>25</v>
      </c>
      <c r="B247" s="87"/>
      <c r="C247" s="87"/>
      <c r="D247" s="87"/>
      <c r="E247" s="87"/>
    </row>
    <row r="248" spans="1:7" x14ac:dyDescent="0.3">
      <c r="A248" s="5" t="s">
        <v>26</v>
      </c>
    </row>
    <row r="249" spans="1:7" x14ac:dyDescent="0.3">
      <c r="A249" s="5" t="s">
        <v>343</v>
      </c>
    </row>
    <row r="250" spans="1:7" x14ac:dyDescent="0.3">
      <c r="A250" s="5" t="s">
        <v>351</v>
      </c>
    </row>
    <row r="251" spans="1:7" x14ac:dyDescent="0.3">
      <c r="A251" s="5" t="s">
        <v>115</v>
      </c>
    </row>
    <row r="252" spans="1:7" ht="24" customHeight="1" x14ac:dyDescent="0.3">
      <c r="A252" s="108" t="s">
        <v>30</v>
      </c>
      <c r="B252" s="108"/>
      <c r="C252" s="108"/>
      <c r="D252" s="108"/>
      <c r="E252" s="108"/>
    </row>
    <row r="253" spans="1:7" ht="15" customHeight="1"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43188</v>
      </c>
      <c r="C256" s="24">
        <v>45016</v>
      </c>
      <c r="D256" s="25">
        <v>0.17225030449676665</v>
      </c>
      <c r="E256" s="32">
        <v>4</v>
      </c>
    </row>
    <row r="257" spans="1:7" x14ac:dyDescent="0.3">
      <c r="A257" s="31" t="s">
        <v>37</v>
      </c>
      <c r="B257" s="24">
        <v>43159</v>
      </c>
      <c r="C257" s="24">
        <v>44985</v>
      </c>
      <c r="D257" s="25">
        <v>0.17181873845575776</v>
      </c>
      <c r="E257" s="32">
        <v>4</v>
      </c>
    </row>
    <row r="258" spans="1:7" x14ac:dyDescent="0.3">
      <c r="A258" s="23" t="s">
        <v>38</v>
      </c>
      <c r="B258" s="24">
        <v>43131</v>
      </c>
      <c r="C258" s="24">
        <v>44957</v>
      </c>
      <c r="D258" s="25">
        <v>0.17260852894709308</v>
      </c>
      <c r="E258" s="32">
        <v>4</v>
      </c>
    </row>
    <row r="259" spans="1:7" x14ac:dyDescent="0.3">
      <c r="A259" s="23" t="s">
        <v>39</v>
      </c>
      <c r="B259" s="24">
        <v>43098</v>
      </c>
      <c r="C259" s="24">
        <v>44925</v>
      </c>
      <c r="D259" s="25">
        <v>0.17246744407660408</v>
      </c>
      <c r="E259" s="32">
        <v>4</v>
      </c>
    </row>
    <row r="260" spans="1:7" x14ac:dyDescent="0.3">
      <c r="A260" s="23" t="s">
        <v>40</v>
      </c>
      <c r="B260" s="24">
        <v>43069</v>
      </c>
      <c r="C260" s="24">
        <v>44895</v>
      </c>
      <c r="D260" s="25">
        <v>0.17216464528616041</v>
      </c>
      <c r="E260" s="32">
        <v>4</v>
      </c>
    </row>
    <row r="262" spans="1:7" x14ac:dyDescent="0.3">
      <c r="A262" s="92" t="s">
        <v>127</v>
      </c>
      <c r="B262" s="93"/>
      <c r="C262" s="93"/>
      <c r="D262" s="93"/>
      <c r="E262" s="93"/>
    </row>
    <row r="263" spans="1:7" ht="15" customHeight="1"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-0.87177237146249231</v>
      </c>
      <c r="D269" s="21">
        <v>-0.32231755328351619</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353</v>
      </c>
      <c r="E272" s="17" t="s">
        <v>14</v>
      </c>
      <c r="F272" s="33">
        <f>(10080-10130)/10080</f>
        <v>-4.96031746031746E-3</v>
      </c>
      <c r="G272" s="33">
        <f>(10560-10490)/10560</f>
        <v>6.628787878787879E-3</v>
      </c>
    </row>
    <row r="273" spans="1:6" x14ac:dyDescent="0.3">
      <c r="A273" s="19"/>
      <c r="B273" s="20" t="s">
        <v>15</v>
      </c>
      <c r="C273" s="21">
        <v>2.8389294926913777E-3</v>
      </c>
      <c r="D273" s="21">
        <v>9.5986103708198822E-3</v>
      </c>
      <c r="E273" s="22"/>
    </row>
    <row r="274" spans="1:6" x14ac:dyDescent="0.3">
      <c r="A274" s="8" t="s">
        <v>22</v>
      </c>
      <c r="B274" s="16" t="s">
        <v>11</v>
      </c>
      <c r="C274" s="17" t="s">
        <v>123</v>
      </c>
      <c r="D274" s="17" t="s">
        <v>302</v>
      </c>
      <c r="E274" s="17" t="s">
        <v>14</v>
      </c>
    </row>
    <row r="275" spans="1:6" x14ac:dyDescent="0.3">
      <c r="A275" s="19"/>
      <c r="B275" s="20" t="s">
        <v>15</v>
      </c>
      <c r="C275" s="21">
        <v>0.59567629485593065</v>
      </c>
      <c r="D275" s="21">
        <v>9.6301635343674308E-2</v>
      </c>
      <c r="E275" s="22"/>
    </row>
    <row r="276" spans="1:6" ht="35.25" customHeight="1" x14ac:dyDescent="0.3">
      <c r="A276" s="87" t="s">
        <v>25</v>
      </c>
      <c r="B276" s="87"/>
      <c r="C276" s="87"/>
      <c r="D276" s="87"/>
      <c r="E276" s="87"/>
    </row>
    <row r="277" spans="1:6" x14ac:dyDescent="0.3">
      <c r="A277" s="5" t="s">
        <v>26</v>
      </c>
    </row>
    <row r="278" spans="1:6" x14ac:dyDescent="0.3">
      <c r="A278" s="5" t="s">
        <v>85</v>
      </c>
    </row>
    <row r="279" spans="1:6" x14ac:dyDescent="0.3">
      <c r="A279" s="5" t="s">
        <v>354</v>
      </c>
    </row>
    <row r="280" spans="1:6" x14ac:dyDescent="0.3">
      <c r="A280" s="5" t="s">
        <v>115</v>
      </c>
    </row>
    <row r="281" spans="1:6" ht="26.25" customHeight="1" x14ac:dyDescent="0.3">
      <c r="A281" s="108" t="s">
        <v>30</v>
      </c>
      <c r="B281" s="108"/>
      <c r="C281" s="108"/>
      <c r="D281" s="108"/>
      <c r="E281" s="108"/>
    </row>
    <row r="282" spans="1:6" ht="15" customHeight="1"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43188</v>
      </c>
      <c r="C285" s="24">
        <v>45016</v>
      </c>
      <c r="D285" s="25">
        <v>0.20821071664822099</v>
      </c>
      <c r="E285" s="32">
        <v>5</v>
      </c>
    </row>
    <row r="286" spans="1:6" x14ac:dyDescent="0.3">
      <c r="A286" s="31" t="s">
        <v>37</v>
      </c>
      <c r="B286" s="24">
        <v>43159</v>
      </c>
      <c r="C286" s="24">
        <v>44985</v>
      </c>
      <c r="D286" s="25">
        <v>0.2072724790383102</v>
      </c>
      <c r="E286" s="32">
        <v>5</v>
      </c>
    </row>
    <row r="287" spans="1:6" x14ac:dyDescent="0.3">
      <c r="A287" s="23" t="s">
        <v>38</v>
      </c>
      <c r="B287" s="24">
        <v>43131</v>
      </c>
      <c r="C287" s="24">
        <v>44957</v>
      </c>
      <c r="D287" s="25">
        <v>0.20739629311627003</v>
      </c>
      <c r="E287" s="32">
        <v>5</v>
      </c>
    </row>
    <row r="288" spans="1:6" x14ac:dyDescent="0.3">
      <c r="A288" s="23" t="s">
        <v>39</v>
      </c>
      <c r="B288" s="24">
        <v>43098</v>
      </c>
      <c r="C288" s="24">
        <v>44925</v>
      </c>
      <c r="D288" s="25">
        <v>0.20677811267506932</v>
      </c>
      <c r="E288" s="32">
        <v>5</v>
      </c>
    </row>
    <row r="289" spans="1:7" x14ac:dyDescent="0.3">
      <c r="A289" s="23" t="s">
        <v>40</v>
      </c>
      <c r="B289" s="24">
        <v>43069</v>
      </c>
      <c r="C289" s="24">
        <v>44895</v>
      </c>
      <c r="D289" s="25">
        <v>0.2057554010649599</v>
      </c>
      <c r="E289" s="32">
        <v>5</v>
      </c>
    </row>
    <row r="291" spans="1:7" x14ac:dyDescent="0.3">
      <c r="A291" s="92" t="s">
        <v>141</v>
      </c>
      <c r="B291" s="93"/>
      <c r="C291" s="93"/>
      <c r="D291" s="93"/>
      <c r="E291" s="93"/>
    </row>
    <row r="292" spans="1:7" ht="15" customHeight="1"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-0.25488127648595937</v>
      </c>
      <c r="D298" s="21">
        <v>-8.7764540651542933E-2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355</v>
      </c>
      <c r="D301" s="17" t="s">
        <v>21</v>
      </c>
      <c r="E301" s="17" t="s">
        <v>14</v>
      </c>
      <c r="F301" s="33">
        <f>(10010-10000)/10010</f>
        <v>9.99000999000999E-4</v>
      </c>
      <c r="G301" s="33">
        <f>(10130-10120)/10130</f>
        <v>9.871668311944718E-4</v>
      </c>
    </row>
    <row r="302" spans="1:7" x14ac:dyDescent="0.3">
      <c r="A302" s="19"/>
      <c r="B302" s="20" t="s">
        <v>15</v>
      </c>
      <c r="C302" s="21">
        <v>-1.9626558491914192E-4</v>
      </c>
      <c r="D302" s="21">
        <v>5.815864339442145E-3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4.5" customHeight="1" x14ac:dyDescent="0.3">
      <c r="A305" s="87" t="s">
        <v>25</v>
      </c>
      <c r="B305" s="87"/>
      <c r="C305" s="87"/>
      <c r="D305" s="87"/>
      <c r="E305" s="87"/>
    </row>
    <row r="306" spans="1:6" x14ac:dyDescent="0.3">
      <c r="A306" s="5" t="s">
        <v>26</v>
      </c>
    </row>
    <row r="307" spans="1:6" x14ac:dyDescent="0.3">
      <c r="A307" s="5" t="s">
        <v>138</v>
      </c>
    </row>
    <row r="308" spans="1:6" x14ac:dyDescent="0.3">
      <c r="A308" s="5" t="s">
        <v>356</v>
      </c>
    </row>
    <row r="309" spans="1:6" x14ac:dyDescent="0.3">
      <c r="A309" s="5" t="s">
        <v>140</v>
      </c>
    </row>
    <row r="310" spans="1:6" x14ac:dyDescent="0.3">
      <c r="A310" s="5" t="s">
        <v>51</v>
      </c>
    </row>
    <row r="311" spans="1:6" ht="15" customHeight="1"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43182</v>
      </c>
      <c r="C314" s="24">
        <v>45016</v>
      </c>
      <c r="D314" s="25">
        <v>2.6742212745389179E-2</v>
      </c>
      <c r="E314" s="32">
        <v>2</v>
      </c>
    </row>
    <row r="315" spans="1:6" x14ac:dyDescent="0.3">
      <c r="A315" s="31" t="s">
        <v>37</v>
      </c>
      <c r="B315" s="24">
        <v>43154</v>
      </c>
      <c r="C315" s="24">
        <v>44981</v>
      </c>
      <c r="D315" s="25">
        <v>2.6783135724308998E-2</v>
      </c>
      <c r="E315" s="32">
        <v>2</v>
      </c>
    </row>
    <row r="316" spans="1:6" x14ac:dyDescent="0.3">
      <c r="A316" s="23" t="s">
        <v>38</v>
      </c>
      <c r="B316" s="24">
        <v>43126</v>
      </c>
      <c r="C316" s="24">
        <v>44953</v>
      </c>
      <c r="D316" s="25">
        <v>2.6740755395303604E-2</v>
      </c>
      <c r="E316" s="32">
        <v>2</v>
      </c>
    </row>
    <row r="317" spans="1:6" x14ac:dyDescent="0.3">
      <c r="A317" s="23" t="s">
        <v>39</v>
      </c>
      <c r="B317" s="24">
        <v>43098</v>
      </c>
      <c r="C317" s="24">
        <v>44925</v>
      </c>
      <c r="D317" s="25">
        <v>2.6710786807214677E-2</v>
      </c>
      <c r="E317" s="32">
        <v>2</v>
      </c>
    </row>
    <row r="318" spans="1:6" x14ac:dyDescent="0.3">
      <c r="A318" s="23" t="s">
        <v>40</v>
      </c>
      <c r="B318" s="24">
        <v>43063</v>
      </c>
      <c r="C318" s="24">
        <v>44890</v>
      </c>
      <c r="D318" s="25">
        <v>2.6681842748086815E-2</v>
      </c>
      <c r="E318" s="32">
        <v>2</v>
      </c>
    </row>
    <row r="320" spans="1:6" x14ac:dyDescent="0.3">
      <c r="A320" s="92" t="s">
        <v>151</v>
      </c>
      <c r="B320" s="93"/>
      <c r="C320" s="93"/>
      <c r="D320" s="93"/>
      <c r="E320" s="93"/>
    </row>
    <row r="321" spans="1:7" ht="15" customHeight="1"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142</v>
      </c>
      <c r="D326" s="18" t="s">
        <v>305</v>
      </c>
      <c r="E326" s="17" t="s">
        <v>14</v>
      </c>
    </row>
    <row r="327" spans="1:7" x14ac:dyDescent="0.3">
      <c r="A327" s="19"/>
      <c r="B327" s="20" t="s">
        <v>15</v>
      </c>
      <c r="C327" s="21">
        <v>-0.56434248744351834</v>
      </c>
      <c r="D327" s="21">
        <v>-0.18408878497836212</v>
      </c>
      <c r="E327" s="22"/>
    </row>
    <row r="328" spans="1:7" x14ac:dyDescent="0.3">
      <c r="A328" s="8" t="s">
        <v>16</v>
      </c>
      <c r="B328" s="16" t="s">
        <v>11</v>
      </c>
      <c r="C328" s="17" t="s">
        <v>144</v>
      </c>
      <c r="D328" s="17" t="s">
        <v>357</v>
      </c>
      <c r="E328" s="17" t="s">
        <v>14</v>
      </c>
    </row>
    <row r="329" spans="1:7" x14ac:dyDescent="0.3">
      <c r="A329" s="19"/>
      <c r="B329" s="20" t="s">
        <v>15</v>
      </c>
      <c r="C329" s="21">
        <v>-0.19285172253831806</v>
      </c>
      <c r="D329" s="21">
        <v>-2.1472000364107791E-2</v>
      </c>
      <c r="E329" s="22"/>
    </row>
    <row r="330" spans="1:7" x14ac:dyDescent="0.3">
      <c r="A330" s="8" t="s">
        <v>19</v>
      </c>
      <c r="B330" s="16" t="s">
        <v>11</v>
      </c>
      <c r="C330" s="17" t="s">
        <v>358</v>
      </c>
      <c r="D330" s="17" t="s">
        <v>359</v>
      </c>
      <c r="E330" s="17" t="s">
        <v>14</v>
      </c>
      <c r="F330" s="33">
        <f>(10730-10710)/10730</f>
        <v>1.863932898415657E-3</v>
      </c>
      <c r="G330" s="33">
        <f>(15760-15650)/15760</f>
        <v>6.9796954314720813E-3</v>
      </c>
    </row>
    <row r="331" spans="1:7" x14ac:dyDescent="0.3">
      <c r="A331" s="19"/>
      <c r="B331" s="20" t="s">
        <v>15</v>
      </c>
      <c r="C331" s="21">
        <v>7.1263014669777025E-2</v>
      </c>
      <c r="D331" s="21">
        <v>9.3672972591714254E-2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75" customHeight="1" x14ac:dyDescent="0.3">
      <c r="A334" s="87" t="s">
        <v>25</v>
      </c>
      <c r="B334" s="87"/>
      <c r="C334" s="87"/>
      <c r="D334" s="87"/>
      <c r="E334" s="87"/>
    </row>
    <row r="335" spans="1:7" x14ac:dyDescent="0.3">
      <c r="A335" s="5" t="s">
        <v>26</v>
      </c>
    </row>
    <row r="336" spans="1:7" x14ac:dyDescent="0.3">
      <c r="A336" s="5" t="s">
        <v>343</v>
      </c>
    </row>
    <row r="337" spans="1:6" x14ac:dyDescent="0.3">
      <c r="A337" s="5" t="s">
        <v>250</v>
      </c>
    </row>
    <row r="338" spans="1:6" x14ac:dyDescent="0.3">
      <c r="A338" s="5" t="s">
        <v>150</v>
      </c>
    </row>
    <row r="339" spans="1:6" ht="27.75" customHeight="1" x14ac:dyDescent="0.3">
      <c r="A339" s="108" t="s">
        <v>30</v>
      </c>
      <c r="B339" s="108"/>
      <c r="C339" s="108"/>
      <c r="D339" s="108"/>
      <c r="E339" s="108"/>
    </row>
    <row r="340" spans="1:6" ht="15" customHeight="1"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45016</v>
      </c>
      <c r="D343" s="25">
        <v>0.17535693881362138</v>
      </c>
      <c r="E343" s="32">
        <v>4</v>
      </c>
    </row>
    <row r="344" spans="1:6" x14ac:dyDescent="0.3">
      <c r="A344" s="31" t="s">
        <v>37</v>
      </c>
      <c r="B344" s="24">
        <v>43910</v>
      </c>
      <c r="C344" s="24">
        <v>44985</v>
      </c>
      <c r="D344" s="25">
        <v>0.175645736569224</v>
      </c>
      <c r="E344" s="32">
        <v>4</v>
      </c>
    </row>
    <row r="345" spans="1:6" x14ac:dyDescent="0.3">
      <c r="A345" s="23" t="s">
        <v>38</v>
      </c>
      <c r="B345" s="24">
        <v>43910</v>
      </c>
      <c r="C345" s="24">
        <v>44957</v>
      </c>
      <c r="D345" s="25">
        <v>0.17666931468596081</v>
      </c>
      <c r="E345" s="32">
        <v>4</v>
      </c>
    </row>
    <row r="346" spans="1:6" x14ac:dyDescent="0.3">
      <c r="A346" s="23" t="s">
        <v>39</v>
      </c>
      <c r="B346" s="24">
        <v>43910</v>
      </c>
      <c r="C346" s="24">
        <v>44925</v>
      </c>
      <c r="D346" s="25">
        <v>0.17771411332721862</v>
      </c>
      <c r="E346" s="32">
        <v>4</v>
      </c>
    </row>
    <row r="347" spans="1:6" x14ac:dyDescent="0.3">
      <c r="A347" s="23" t="s">
        <v>40</v>
      </c>
      <c r="B347" s="24">
        <v>43910</v>
      </c>
      <c r="C347" s="24">
        <v>44895</v>
      </c>
      <c r="D347" s="25">
        <v>0.17870222487620868</v>
      </c>
      <c r="E347" s="32">
        <v>4</v>
      </c>
    </row>
    <row r="349" spans="1:6" x14ac:dyDescent="0.3">
      <c r="A349" s="92" t="s">
        <v>162</v>
      </c>
      <c r="B349" s="93"/>
      <c r="C349" s="93"/>
      <c r="D349" s="93"/>
      <c r="E349" s="93"/>
    </row>
    <row r="350" spans="1:6" ht="15" customHeight="1"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-0.62399419984131321</v>
      </c>
      <c r="D356" s="21">
        <v>-0.24115067324055517</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360</v>
      </c>
      <c r="D359" s="17" t="s">
        <v>361</v>
      </c>
      <c r="E359" s="17" t="s">
        <v>14</v>
      </c>
      <c r="F359" s="33">
        <f>(9830-9790)/9830</f>
        <v>4.0691759918616479E-3</v>
      </c>
      <c r="G359" s="33">
        <f>(10260-10220)/10260</f>
        <v>3.8986354775828458E-3</v>
      </c>
    </row>
    <row r="360" spans="1:7" x14ac:dyDescent="0.3">
      <c r="A360" s="19"/>
      <c r="B360" s="20" t="s">
        <v>15</v>
      </c>
      <c r="C360" s="21">
        <v>-2.1369905590737814E-2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6" customHeight="1" x14ac:dyDescent="0.3">
      <c r="A363" s="87" t="s">
        <v>25</v>
      </c>
      <c r="B363" s="87"/>
      <c r="C363" s="87"/>
      <c r="D363" s="87"/>
      <c r="E363" s="87"/>
    </row>
    <row r="364" spans="1:7" x14ac:dyDescent="0.3">
      <c r="A364" s="5" t="s">
        <v>26</v>
      </c>
    </row>
    <row r="365" spans="1:7" x14ac:dyDescent="0.3">
      <c r="A365" s="5" t="s">
        <v>49</v>
      </c>
    </row>
    <row r="366" spans="1:7" x14ac:dyDescent="0.3">
      <c r="A366" s="5" t="s">
        <v>363</v>
      </c>
    </row>
    <row r="367" spans="1:7" x14ac:dyDescent="0.3">
      <c r="A367" s="5" t="s">
        <v>333</v>
      </c>
    </row>
    <row r="368" spans="1:7" ht="26.25" customHeight="1" x14ac:dyDescent="0.3">
      <c r="A368" s="108" t="s">
        <v>30</v>
      </c>
      <c r="B368" s="108"/>
      <c r="C368" s="108"/>
      <c r="D368" s="108"/>
      <c r="E368" s="108"/>
    </row>
    <row r="369" spans="1:6" ht="15" customHeight="1"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43182</v>
      </c>
      <c r="C372" s="24">
        <v>45016</v>
      </c>
      <c r="D372" s="25">
        <v>8.3078185115603165E-2</v>
      </c>
      <c r="E372" s="32">
        <v>3</v>
      </c>
    </row>
    <row r="373" spans="1:6" x14ac:dyDescent="0.3">
      <c r="A373" s="31" t="s">
        <v>37</v>
      </c>
      <c r="B373" s="24">
        <v>43154</v>
      </c>
      <c r="C373" s="24">
        <v>44981</v>
      </c>
      <c r="D373" s="25">
        <v>8.3080065106412873E-2</v>
      </c>
      <c r="E373" s="32">
        <v>3</v>
      </c>
    </row>
    <row r="374" spans="1:6" x14ac:dyDescent="0.3">
      <c r="A374" s="23" t="s">
        <v>38</v>
      </c>
      <c r="B374" s="24">
        <v>43126</v>
      </c>
      <c r="C374" s="24">
        <v>44953</v>
      </c>
      <c r="D374" s="25">
        <v>8.3123806841202658E-2</v>
      </c>
      <c r="E374" s="32">
        <v>3</v>
      </c>
    </row>
    <row r="375" spans="1:6" x14ac:dyDescent="0.3">
      <c r="A375" s="23" t="s">
        <v>39</v>
      </c>
      <c r="B375" s="24">
        <v>43098</v>
      </c>
      <c r="C375" s="24">
        <v>44925</v>
      </c>
      <c r="D375" s="25">
        <v>8.3151484465690109E-2</v>
      </c>
      <c r="E375" s="32">
        <v>3</v>
      </c>
    </row>
    <row r="376" spans="1:6" x14ac:dyDescent="0.3">
      <c r="A376" s="23" t="s">
        <v>40</v>
      </c>
      <c r="B376" s="24">
        <v>43063</v>
      </c>
      <c r="C376" s="24">
        <v>44890</v>
      </c>
      <c r="D376" s="25">
        <v>8.3183142587139741E-2</v>
      </c>
      <c r="E376" s="32">
        <v>3</v>
      </c>
    </row>
    <row r="378" spans="1:6" x14ac:dyDescent="0.3">
      <c r="A378" s="92" t="s">
        <v>171</v>
      </c>
      <c r="B378" s="93"/>
      <c r="C378" s="93"/>
      <c r="D378" s="93"/>
      <c r="E378" s="93"/>
    </row>
    <row r="379" spans="1:6" ht="15" customHeight="1"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-0.76127461905631011</v>
      </c>
      <c r="D385" s="21">
        <v>-0.35381088101923508</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206</v>
      </c>
      <c r="D388" s="17" t="s">
        <v>364</v>
      </c>
      <c r="E388" s="17" t="s">
        <v>14</v>
      </c>
      <c r="F388" s="33">
        <f>(10210-10170)/10210</f>
        <v>3.9177277179236044E-3</v>
      </c>
      <c r="G388" s="33">
        <f>(11060-11030)/11060</f>
        <v>2.7124773960216998E-3</v>
      </c>
    </row>
    <row r="389" spans="1:7" x14ac:dyDescent="0.3">
      <c r="A389" s="19"/>
      <c r="B389" s="20" t="s">
        <v>15</v>
      </c>
      <c r="C389" s="21">
        <v>1.7244289513537403E-2</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6.75" customHeight="1" x14ac:dyDescent="0.3">
      <c r="A392" s="87" t="s">
        <v>25</v>
      </c>
      <c r="B392" s="87"/>
      <c r="C392" s="87"/>
      <c r="D392" s="87"/>
      <c r="E392" s="87"/>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ht="15" customHeight="1"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43186</v>
      </c>
      <c r="C401" s="24">
        <v>45013</v>
      </c>
      <c r="D401" s="25">
        <v>0.15322476428801929</v>
      </c>
      <c r="E401" s="32">
        <v>4</v>
      </c>
    </row>
    <row r="402" spans="1:5" x14ac:dyDescent="0.3">
      <c r="A402" s="31" t="s">
        <v>37</v>
      </c>
      <c r="B402" s="24">
        <v>43158</v>
      </c>
      <c r="C402" s="24">
        <v>44985</v>
      </c>
      <c r="D402" s="25">
        <v>0.15343625511870559</v>
      </c>
      <c r="E402" s="32">
        <v>4</v>
      </c>
    </row>
    <row r="403" spans="1:5" x14ac:dyDescent="0.3">
      <c r="A403" s="23" t="s">
        <v>38</v>
      </c>
      <c r="B403" s="24">
        <v>43130</v>
      </c>
      <c r="C403" s="24">
        <v>44957</v>
      </c>
      <c r="D403" s="25">
        <v>0.15438641306227471</v>
      </c>
      <c r="E403" s="32">
        <v>4</v>
      </c>
    </row>
    <row r="404" spans="1:5" x14ac:dyDescent="0.3">
      <c r="A404" s="23" t="s">
        <v>39</v>
      </c>
      <c r="B404" s="24">
        <v>43096</v>
      </c>
      <c r="C404" s="24">
        <v>44922</v>
      </c>
      <c r="D404" s="25">
        <v>0.15414658099876702</v>
      </c>
      <c r="E404" s="32">
        <v>4</v>
      </c>
    </row>
    <row r="405" spans="1:5" x14ac:dyDescent="0.3">
      <c r="A405" s="23" t="s">
        <v>40</v>
      </c>
      <c r="B405" s="24">
        <v>43067</v>
      </c>
      <c r="C405" s="24">
        <v>44894</v>
      </c>
      <c r="D405" s="25">
        <v>0.15374734903107717</v>
      </c>
      <c r="E405" s="32">
        <v>4</v>
      </c>
    </row>
    <row r="407" spans="1:5" x14ac:dyDescent="0.3">
      <c r="A407" s="92" t="s">
        <v>180</v>
      </c>
      <c r="B407" s="93"/>
      <c r="C407" s="93"/>
      <c r="D407" s="93"/>
      <c r="E407" s="93"/>
    </row>
    <row r="408" spans="1:5" ht="15" customHeight="1"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-0.74361741613457988</v>
      </c>
      <c r="D414" s="21">
        <v>-0.33715469327495284</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368</v>
      </c>
      <c r="D417" s="17" t="s">
        <v>369</v>
      </c>
      <c r="E417" s="17" t="s">
        <v>14</v>
      </c>
      <c r="F417" s="33">
        <f>(10290-10230)/10290</f>
        <v>5.8309037900874635E-3</v>
      </c>
      <c r="G417" s="33">
        <f>(11180-11120)/11180</f>
        <v>5.3667262969588547E-3</v>
      </c>
    </row>
    <row r="418" spans="1:7" x14ac:dyDescent="0.3">
      <c r="A418" s="19"/>
      <c r="B418" s="20" t="s">
        <v>15</v>
      </c>
      <c r="C418" s="21">
        <v>2.3040094107732223E-2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ht="34.5" customHeight="1" x14ac:dyDescent="0.3">
      <c r="A421" s="87" t="s">
        <v>25</v>
      </c>
      <c r="B421" s="87"/>
      <c r="C421" s="87"/>
      <c r="D421" s="87"/>
      <c r="E421" s="87"/>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ht="15" customHeight="1"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43186</v>
      </c>
      <c r="C430" s="24">
        <v>45013</v>
      </c>
      <c r="D430" s="25">
        <v>0.14597821517035178</v>
      </c>
      <c r="E430" s="32">
        <v>4</v>
      </c>
    </row>
    <row r="431" spans="1:7" x14ac:dyDescent="0.3">
      <c r="A431" s="31" t="s">
        <v>37</v>
      </c>
      <c r="B431" s="24">
        <v>43158</v>
      </c>
      <c r="C431" s="24">
        <v>44985</v>
      </c>
      <c r="D431" s="25">
        <v>0.14627557576239927</v>
      </c>
      <c r="E431" s="32">
        <v>4</v>
      </c>
    </row>
    <row r="432" spans="1:7" x14ac:dyDescent="0.3">
      <c r="A432" s="23" t="s">
        <v>38</v>
      </c>
      <c r="B432" s="24">
        <v>43130</v>
      </c>
      <c r="C432" s="24">
        <v>44957</v>
      </c>
      <c r="D432" s="25">
        <v>0.14731431464430364</v>
      </c>
      <c r="E432" s="32">
        <v>4</v>
      </c>
    </row>
    <row r="433" spans="1:7" x14ac:dyDescent="0.3">
      <c r="A433" s="23" t="s">
        <v>39</v>
      </c>
      <c r="B433" s="24">
        <v>43096</v>
      </c>
      <c r="C433" s="24">
        <v>44922</v>
      </c>
      <c r="D433" s="25">
        <v>0.14713116278792804</v>
      </c>
      <c r="E433" s="32">
        <v>4</v>
      </c>
    </row>
    <row r="434" spans="1:7" x14ac:dyDescent="0.3">
      <c r="A434" s="23" t="s">
        <v>40</v>
      </c>
      <c r="B434" s="24">
        <v>43067</v>
      </c>
      <c r="C434" s="24">
        <v>44894</v>
      </c>
      <c r="D434" s="25">
        <v>0.14669527507241395</v>
      </c>
      <c r="E434" s="32">
        <v>4</v>
      </c>
    </row>
    <row r="436" spans="1:7" x14ac:dyDescent="0.3">
      <c r="A436" s="92" t="s">
        <v>189</v>
      </c>
      <c r="B436" s="93"/>
      <c r="C436" s="93"/>
      <c r="D436" s="93"/>
      <c r="E436" s="93"/>
    </row>
    <row r="437" spans="1:7" ht="15" customHeight="1"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-0.50600090688408028</v>
      </c>
      <c r="D443" s="21">
        <v>-0.24109852930965214</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132</v>
      </c>
      <c r="D446" s="17" t="s">
        <v>370</v>
      </c>
      <c r="E446" s="17" t="s">
        <v>14</v>
      </c>
      <c r="F446" s="33">
        <f>(9490-9450)/9490</f>
        <v>4.2149631190727078E-3</v>
      </c>
      <c r="G446" s="33">
        <f>(9900-9870)/9900</f>
        <v>3.0303030303030303E-3</v>
      </c>
    </row>
    <row r="447" spans="1:7" x14ac:dyDescent="0.3">
      <c r="A447" s="19"/>
      <c r="B447" s="20" t="s">
        <v>15</v>
      </c>
      <c r="C447" s="21">
        <v>-5.5481944758886126E-2</v>
      </c>
      <c r="D447" s="21">
        <v>-6.4743448960576933E-3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371</v>
      </c>
    </row>
    <row r="454" spans="1:6" x14ac:dyDescent="0.3">
      <c r="A454" s="5" t="s">
        <v>140</v>
      </c>
    </row>
    <row r="455" spans="1:6" x14ac:dyDescent="0.3">
      <c r="A455" s="5" t="s">
        <v>51</v>
      </c>
    </row>
    <row r="456" spans="1:6" ht="15" customHeight="1"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43186</v>
      </c>
      <c r="C459" s="24">
        <v>45006</v>
      </c>
      <c r="D459" s="25">
        <v>8.2236501630957443E-2</v>
      </c>
      <c r="E459" s="32">
        <v>3</v>
      </c>
    </row>
    <row r="460" spans="1:6" x14ac:dyDescent="0.3">
      <c r="A460" s="31" t="s">
        <v>37</v>
      </c>
      <c r="B460" s="24">
        <v>43158</v>
      </c>
      <c r="C460" s="24">
        <v>44978</v>
      </c>
      <c r="D460" s="25">
        <v>8.2215823462371676E-2</v>
      </c>
      <c r="E460" s="32">
        <v>3</v>
      </c>
    </row>
    <row r="461" spans="1:6" x14ac:dyDescent="0.3">
      <c r="A461" s="23" t="s">
        <v>38</v>
      </c>
      <c r="B461" s="24">
        <v>43130</v>
      </c>
      <c r="C461" s="24">
        <v>44950</v>
      </c>
      <c r="D461" s="25">
        <v>8.2439317543807109E-2</v>
      </c>
      <c r="E461" s="32">
        <v>3</v>
      </c>
    </row>
    <row r="462" spans="1:6" x14ac:dyDescent="0.3">
      <c r="A462" s="23" t="s">
        <v>39</v>
      </c>
      <c r="B462" s="24">
        <v>43102</v>
      </c>
      <c r="C462" s="24">
        <v>44922</v>
      </c>
      <c r="D462" s="25">
        <v>8.2292510304222077E-2</v>
      </c>
      <c r="E462" s="32">
        <v>3</v>
      </c>
    </row>
    <row r="463" spans="1:6" x14ac:dyDescent="0.3">
      <c r="A463" s="23" t="s">
        <v>40</v>
      </c>
      <c r="B463" s="24">
        <v>43074</v>
      </c>
      <c r="C463" s="24">
        <v>44894</v>
      </c>
      <c r="D463" s="25">
        <v>8.2251551367598694E-2</v>
      </c>
      <c r="E463" s="32">
        <v>3</v>
      </c>
    </row>
    <row r="465" spans="1:7" x14ac:dyDescent="0.3">
      <c r="A465" s="92" t="s">
        <v>200</v>
      </c>
      <c r="B465" s="93"/>
      <c r="C465" s="93"/>
      <c r="D465" s="93"/>
      <c r="E465" s="93"/>
    </row>
    <row r="466" spans="1:7" ht="15" customHeight="1"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319</v>
      </c>
      <c r="D471" s="18" t="s">
        <v>372</v>
      </c>
      <c r="E471" s="17" t="s">
        <v>14</v>
      </c>
    </row>
    <row r="472" spans="1:7" x14ac:dyDescent="0.3">
      <c r="A472" s="19"/>
      <c r="B472" s="20" t="s">
        <v>15</v>
      </c>
      <c r="C472" s="21">
        <v>-0.66334139936221548</v>
      </c>
      <c r="D472" s="21">
        <v>-0.21478788996080866</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373</v>
      </c>
      <c r="D475" s="17" t="s">
        <v>374</v>
      </c>
      <c r="E475" s="17" t="s">
        <v>14</v>
      </c>
      <c r="F475" s="33">
        <f>(9380-9320)/9380</f>
        <v>6.3965884861407248E-3</v>
      </c>
      <c r="G475" s="33">
        <f>(10060-9940)/10060</f>
        <v>1.1928429423459244E-2</v>
      </c>
    </row>
    <row r="476" spans="1:7" x14ac:dyDescent="0.3">
      <c r="A476" s="19"/>
      <c r="B476" s="20" t="s">
        <v>15</v>
      </c>
      <c r="C476" s="21">
        <v>-6.7855019805369565E-2</v>
      </c>
      <c r="D476" s="21">
        <v>-1.1833418741168389E-3</v>
      </c>
      <c r="E476" s="22"/>
    </row>
    <row r="477" spans="1:7" x14ac:dyDescent="0.3">
      <c r="A477" s="8" t="s">
        <v>22</v>
      </c>
      <c r="B477" s="16" t="s">
        <v>11</v>
      </c>
      <c r="C477" s="17" t="s">
        <v>196</v>
      </c>
      <c r="D477" s="17" t="s">
        <v>375</v>
      </c>
      <c r="E477" s="17" t="s">
        <v>14</v>
      </c>
    </row>
    <row r="478" spans="1:7" x14ac:dyDescent="0.3">
      <c r="A478" s="19"/>
      <c r="B478" s="20" t="s">
        <v>15</v>
      </c>
      <c r="C478" s="21">
        <v>0.13851284703993083</v>
      </c>
      <c r="D478" s="21">
        <v>5.4154619411007854E-2</v>
      </c>
      <c r="E478" s="22"/>
    </row>
    <row r="479" spans="1:7" ht="35.25" customHeight="1" x14ac:dyDescent="0.3">
      <c r="A479" s="87" t="s">
        <v>25</v>
      </c>
      <c r="B479" s="87"/>
      <c r="C479" s="87"/>
      <c r="D479" s="87"/>
      <c r="E479" s="87"/>
    </row>
    <row r="480" spans="1:7" x14ac:dyDescent="0.3">
      <c r="A480" s="5" t="s">
        <v>26</v>
      </c>
    </row>
    <row r="481" spans="1:6" x14ac:dyDescent="0.3">
      <c r="A481" s="5" t="s">
        <v>198</v>
      </c>
    </row>
    <row r="482" spans="1:6" x14ac:dyDescent="0.3">
      <c r="A482" s="5" t="s">
        <v>376</v>
      </c>
    </row>
    <row r="483" spans="1:6" x14ac:dyDescent="0.3">
      <c r="A483" s="5" t="s">
        <v>377</v>
      </c>
    </row>
    <row r="484" spans="1:6" ht="24.75" customHeight="1" x14ac:dyDescent="0.3">
      <c r="A484" s="108" t="s">
        <v>30</v>
      </c>
      <c r="B484" s="108"/>
      <c r="C484" s="108"/>
      <c r="D484" s="108"/>
      <c r="E484" s="108"/>
    </row>
    <row r="485" spans="1:6" x14ac:dyDescent="0.3">
      <c r="A485" s="88" t="s">
        <v>31</v>
      </c>
      <c r="B485" s="89"/>
      <c r="C485" s="89"/>
      <c r="D485" s="90"/>
      <c r="E485" s="28" t="b">
        <v>0</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43096</v>
      </c>
      <c r="C488" s="24">
        <v>44915</v>
      </c>
      <c r="D488" s="25">
        <v>0.10904032667575751</v>
      </c>
      <c r="E488" s="32">
        <v>3</v>
      </c>
    </row>
    <row r="489" spans="1:6" x14ac:dyDescent="0.3">
      <c r="A489" s="31" t="s">
        <v>37</v>
      </c>
      <c r="B489" s="24">
        <v>43067</v>
      </c>
      <c r="C489" s="24">
        <v>44887</v>
      </c>
      <c r="D489" s="25">
        <v>0.10904878722905394</v>
      </c>
      <c r="E489" s="32">
        <v>3</v>
      </c>
    </row>
    <row r="490" spans="1:6" x14ac:dyDescent="0.3">
      <c r="A490" s="23" t="s">
        <v>38</v>
      </c>
      <c r="B490" s="24">
        <v>43039</v>
      </c>
      <c r="C490" s="24">
        <v>44859</v>
      </c>
      <c r="D490" s="25">
        <v>0.10887719141641755</v>
      </c>
      <c r="E490" s="32">
        <v>3</v>
      </c>
    </row>
    <row r="491" spans="1:6" x14ac:dyDescent="0.3">
      <c r="A491" s="23" t="s">
        <v>39</v>
      </c>
      <c r="B491" s="24">
        <v>43011</v>
      </c>
      <c r="C491" s="24">
        <v>44831</v>
      </c>
      <c r="D491" s="25">
        <v>0.10863263184053439</v>
      </c>
      <c r="E491" s="32">
        <v>3</v>
      </c>
    </row>
    <row r="492" spans="1:6" x14ac:dyDescent="0.3">
      <c r="A492" s="23" t="s">
        <v>40</v>
      </c>
      <c r="B492" s="24">
        <v>42983</v>
      </c>
      <c r="C492" s="24">
        <v>44803</v>
      </c>
      <c r="D492" s="25">
        <v>0.10832166234718647</v>
      </c>
      <c r="E492" s="32">
        <v>3</v>
      </c>
    </row>
    <row r="494" spans="1:6" x14ac:dyDescent="0.3">
      <c r="A494" s="92" t="s">
        <v>210</v>
      </c>
      <c r="B494" s="93"/>
      <c r="C494" s="93"/>
      <c r="D494" s="93"/>
      <c r="E494" s="93"/>
    </row>
    <row r="495" spans="1:6" ht="15" customHeight="1"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-0.68857355431860934</v>
      </c>
      <c r="D501" s="21">
        <v>-0.33268082642535257</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378</v>
      </c>
      <c r="D504" s="17" t="s">
        <v>21</v>
      </c>
      <c r="E504" s="17" t="s">
        <v>14</v>
      </c>
      <c r="F504" s="33">
        <f>(9770-9730)/9770</f>
        <v>4.0941658137154556E-3</v>
      </c>
      <c r="G504" s="33">
        <f>(10140-10120)/10140</f>
        <v>1.9723865877712033E-3</v>
      </c>
    </row>
    <row r="505" spans="1:7" x14ac:dyDescent="0.3">
      <c r="A505" s="19"/>
      <c r="B505" s="20" t="s">
        <v>15</v>
      </c>
      <c r="C505" s="21">
        <v>-2.6968112751842077E-2</v>
      </c>
      <c r="D505" s="21">
        <v>6.063895159130972E-3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7.5" customHeight="1" x14ac:dyDescent="0.3">
      <c r="A508" s="87" t="s">
        <v>25</v>
      </c>
      <c r="B508" s="87"/>
      <c r="C508" s="87"/>
      <c r="D508" s="87"/>
      <c r="E508" s="87"/>
    </row>
    <row r="509" spans="1:7" x14ac:dyDescent="0.3">
      <c r="A509" s="5" t="s">
        <v>26</v>
      </c>
    </row>
    <row r="510" spans="1:7" x14ac:dyDescent="0.3">
      <c r="A510" s="5" t="s">
        <v>138</v>
      </c>
    </row>
    <row r="511" spans="1:7" x14ac:dyDescent="0.3">
      <c r="A511" s="5" t="s">
        <v>379</v>
      </c>
    </row>
    <row r="512" spans="1:7" x14ac:dyDescent="0.3">
      <c r="A512" s="5" t="s">
        <v>140</v>
      </c>
    </row>
    <row r="513" spans="1:6" ht="24.75" customHeight="1" x14ac:dyDescent="0.3">
      <c r="A513" s="108" t="s">
        <v>30</v>
      </c>
      <c r="B513" s="108"/>
      <c r="C513" s="108"/>
      <c r="D513" s="108"/>
      <c r="E513" s="108"/>
    </row>
    <row r="514" spans="1:6" ht="15" customHeight="1"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43186</v>
      </c>
      <c r="C517" s="24">
        <v>45013</v>
      </c>
      <c r="D517" s="25">
        <v>0.10072988995134642</v>
      </c>
      <c r="E517" s="32">
        <v>3</v>
      </c>
    </row>
    <row r="518" spans="1:6" x14ac:dyDescent="0.3">
      <c r="A518" s="31" t="s">
        <v>37</v>
      </c>
      <c r="B518" s="24">
        <v>43158</v>
      </c>
      <c r="C518" s="24">
        <v>44985</v>
      </c>
      <c r="D518" s="25">
        <v>0.10084415670401313</v>
      </c>
      <c r="E518" s="32">
        <v>3</v>
      </c>
    </row>
    <row r="519" spans="1:6" x14ac:dyDescent="0.3">
      <c r="A519" s="23" t="s">
        <v>38</v>
      </c>
      <c r="B519" s="24">
        <v>43130</v>
      </c>
      <c r="C519" s="24">
        <v>44957</v>
      </c>
      <c r="D519" s="25">
        <v>0.10130307536059625</v>
      </c>
      <c r="E519" s="32">
        <v>3</v>
      </c>
    </row>
    <row r="520" spans="1:6" x14ac:dyDescent="0.3">
      <c r="A520" s="23" t="s">
        <v>39</v>
      </c>
      <c r="B520" s="24">
        <v>43096</v>
      </c>
      <c r="C520" s="24">
        <v>44922</v>
      </c>
      <c r="D520" s="25">
        <v>0.10132779090605887</v>
      </c>
      <c r="E520" s="32">
        <v>3</v>
      </c>
    </row>
    <row r="521" spans="1:6" x14ac:dyDescent="0.3">
      <c r="A521" s="23" t="s">
        <v>40</v>
      </c>
      <c r="B521" s="24">
        <v>43067</v>
      </c>
      <c r="C521" s="24">
        <v>44894</v>
      </c>
      <c r="D521" s="25">
        <v>0.10131504817884468</v>
      </c>
      <c r="E521" s="32">
        <v>3</v>
      </c>
    </row>
    <row r="523" spans="1:6" ht="15" customHeight="1" x14ac:dyDescent="0.3">
      <c r="A523" s="92" t="s">
        <v>218</v>
      </c>
      <c r="B523" s="93"/>
      <c r="C523" s="93"/>
      <c r="D523" s="93"/>
      <c r="E523" s="93"/>
    </row>
    <row r="524" spans="1:6" ht="15" customHeight="1"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237</v>
      </c>
      <c r="D529" s="18" t="s">
        <v>380</v>
      </c>
      <c r="E529" s="17" t="s">
        <v>14</v>
      </c>
    </row>
    <row r="530" spans="1:7" x14ac:dyDescent="0.3">
      <c r="A530" s="19"/>
      <c r="B530" s="20" t="s">
        <v>15</v>
      </c>
      <c r="C530" s="21">
        <v>-0.72134555251437671</v>
      </c>
      <c r="D530" s="21">
        <v>-0.3056249851565972</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228</v>
      </c>
      <c r="D533" s="17" t="s">
        <v>251</v>
      </c>
      <c r="E533" s="17" t="s">
        <v>14</v>
      </c>
      <c r="F533" s="33">
        <f>(9550-9540)/9550</f>
        <v>1.0471204188481676E-3</v>
      </c>
      <c r="G533" s="33">
        <f>(10100-10080)/10100</f>
        <v>1.9801980198019802E-3</v>
      </c>
    </row>
    <row r="534" spans="1:7" x14ac:dyDescent="0.3">
      <c r="A534" s="19"/>
      <c r="B534" s="20" t="s">
        <v>15</v>
      </c>
      <c r="C534" s="21">
        <v>-4.6129394391287493E-2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ht="36" customHeight="1" x14ac:dyDescent="0.3">
      <c r="A537" s="87" t="s">
        <v>25</v>
      </c>
      <c r="B537" s="87"/>
      <c r="C537" s="87"/>
      <c r="D537" s="87"/>
      <c r="E537" s="87"/>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8" t="s">
        <v>30</v>
      </c>
      <c r="B542" s="108"/>
      <c r="C542" s="108"/>
      <c r="D542" s="108"/>
      <c r="E542" s="108"/>
    </row>
    <row r="543" spans="1:7" ht="15" customHeight="1"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45013</v>
      </c>
      <c r="D546" s="25">
        <v>0.12476760511503894</v>
      </c>
      <c r="E546" s="32">
        <v>4</v>
      </c>
    </row>
    <row r="547" spans="1:5" x14ac:dyDescent="0.3">
      <c r="A547" s="31" t="s">
        <v>37</v>
      </c>
      <c r="B547" s="24">
        <v>43270</v>
      </c>
      <c r="C547" s="24">
        <v>44985</v>
      </c>
      <c r="D547" s="25">
        <v>0.12560213576172913</v>
      </c>
      <c r="E547" s="32">
        <v>4</v>
      </c>
    </row>
    <row r="548" spans="1:5" x14ac:dyDescent="0.3">
      <c r="A548" s="23" t="s">
        <v>38</v>
      </c>
      <c r="B548" s="24">
        <v>43270</v>
      </c>
      <c r="C548" s="24">
        <v>44957</v>
      </c>
      <c r="D548" s="25">
        <v>0.12656974518527883</v>
      </c>
      <c r="E548" s="32">
        <v>4</v>
      </c>
    </row>
    <row r="549" spans="1:5" x14ac:dyDescent="0.3">
      <c r="A549" s="23" t="s">
        <v>39</v>
      </c>
      <c r="B549" s="24">
        <v>43270</v>
      </c>
      <c r="C549" s="24">
        <v>44922</v>
      </c>
      <c r="D549" s="25">
        <v>0.12754287747050741</v>
      </c>
      <c r="E549" s="32">
        <v>4</v>
      </c>
    </row>
    <row r="550" spans="1:5" x14ac:dyDescent="0.3">
      <c r="A550" s="23" t="s">
        <v>40</v>
      </c>
      <c r="B550" s="24">
        <v>43270</v>
      </c>
      <c r="C550" s="24">
        <v>44894</v>
      </c>
      <c r="D550" s="25">
        <v>0.12840496511666505</v>
      </c>
      <c r="E550" s="32">
        <v>4</v>
      </c>
    </row>
    <row r="552" spans="1:5" x14ac:dyDescent="0.3">
      <c r="A552" s="92" t="s">
        <v>226</v>
      </c>
      <c r="B552" s="93"/>
      <c r="C552" s="93"/>
      <c r="D552" s="93"/>
      <c r="E552" s="93"/>
    </row>
    <row r="553" spans="1:5" ht="15" customHeight="1"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277</v>
      </c>
      <c r="D558" s="18" t="s">
        <v>383</v>
      </c>
      <c r="E558" s="17" t="s">
        <v>14</v>
      </c>
    </row>
    <row r="559" spans="1:5" x14ac:dyDescent="0.3">
      <c r="A559" s="19"/>
      <c r="B559" s="20" t="s">
        <v>15</v>
      </c>
      <c r="C559" s="21">
        <v>-0.68641960750186448</v>
      </c>
      <c r="D559" s="21">
        <v>-0.2769136848706546</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68</v>
      </c>
      <c r="D562" s="17" t="s">
        <v>81</v>
      </c>
      <c r="E562" s="17" t="s">
        <v>14</v>
      </c>
      <c r="F562" s="33">
        <f>(9490-9480)/9490</f>
        <v>1.053740779768177E-3</v>
      </c>
      <c r="G562" s="33">
        <f>(9970-9960)/9970</f>
        <v>1.0030090270812437E-3</v>
      </c>
    </row>
    <row r="563" spans="1:7" x14ac:dyDescent="0.3">
      <c r="A563" s="19"/>
      <c r="B563" s="20" t="s">
        <v>15</v>
      </c>
      <c r="C563" s="21">
        <v>-5.2029381996315682E-2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4.5" customHeight="1" x14ac:dyDescent="0.3">
      <c r="A566" s="87" t="s">
        <v>25</v>
      </c>
      <c r="B566" s="87"/>
      <c r="C566" s="87"/>
      <c r="D566" s="87"/>
      <c r="E566" s="87"/>
    </row>
    <row r="567" spans="1:7" x14ac:dyDescent="0.3">
      <c r="A567" s="5" t="s">
        <v>26</v>
      </c>
    </row>
    <row r="568" spans="1:7" x14ac:dyDescent="0.3">
      <c r="A568" s="5" t="s">
        <v>49</v>
      </c>
    </row>
    <row r="569" spans="1:7" x14ac:dyDescent="0.3">
      <c r="A569" s="5" t="s">
        <v>385</v>
      </c>
    </row>
    <row r="570" spans="1:7" x14ac:dyDescent="0.3">
      <c r="A570" s="5" t="s">
        <v>333</v>
      </c>
    </row>
    <row r="571" spans="1:7" ht="27.75" customHeight="1" x14ac:dyDescent="0.3">
      <c r="A571" s="107" t="s">
        <v>30</v>
      </c>
      <c r="B571" s="107"/>
      <c r="C571" s="107"/>
      <c r="D571" s="107"/>
      <c r="E571" s="107"/>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45013</v>
      </c>
      <c r="D575" s="25">
        <v>0.10338309303103446</v>
      </c>
      <c r="E575" s="32">
        <v>3</v>
      </c>
    </row>
    <row r="576" spans="1:7" x14ac:dyDescent="0.3">
      <c r="A576" s="31" t="s">
        <v>37</v>
      </c>
      <c r="B576" s="24">
        <v>43270</v>
      </c>
      <c r="C576" s="24">
        <v>44985</v>
      </c>
      <c r="D576" s="25">
        <v>0.1040919103062075</v>
      </c>
      <c r="E576" s="32">
        <v>3</v>
      </c>
    </row>
    <row r="577" spans="1:5" x14ac:dyDescent="0.3">
      <c r="A577" s="23" t="s">
        <v>38</v>
      </c>
      <c r="B577" s="24">
        <v>43270</v>
      </c>
      <c r="C577" s="24">
        <v>44957</v>
      </c>
      <c r="D577" s="25">
        <v>0.1048853773918459</v>
      </c>
      <c r="E577" s="32">
        <v>3</v>
      </c>
    </row>
    <row r="578" spans="1:5" x14ac:dyDescent="0.3">
      <c r="A578" s="23" t="s">
        <v>39</v>
      </c>
      <c r="B578" s="24">
        <v>43270</v>
      </c>
      <c r="C578" s="24">
        <v>44922</v>
      </c>
      <c r="D578" s="25">
        <v>0.10571297950411733</v>
      </c>
      <c r="E578" s="32">
        <v>3</v>
      </c>
    </row>
    <row r="579" spans="1:5" x14ac:dyDescent="0.3">
      <c r="A579" s="23" t="s">
        <v>40</v>
      </c>
      <c r="B579" s="24">
        <v>43270</v>
      </c>
      <c r="C579" s="24">
        <v>44894</v>
      </c>
      <c r="D579" s="25">
        <v>0.10639777264780206</v>
      </c>
      <c r="E579" s="32">
        <v>3</v>
      </c>
    </row>
  </sheetData>
  <mergeCells count="151">
    <mergeCell ref="A1:E1"/>
    <mergeCell ref="C2:C4"/>
    <mergeCell ref="D2:D4"/>
    <mergeCell ref="E2:E4"/>
    <mergeCell ref="A21:D21"/>
    <mergeCell ref="A22:E22"/>
    <mergeCell ref="A15:E15"/>
    <mergeCell ref="A20:E20"/>
    <mergeCell ref="A59:E59"/>
    <mergeCell ref="C60:C62"/>
    <mergeCell ref="D60:D62"/>
    <mergeCell ref="E60:E62"/>
    <mergeCell ref="A79:D79"/>
    <mergeCell ref="A80:E80"/>
    <mergeCell ref="A73:E73"/>
    <mergeCell ref="A30:E30"/>
    <mergeCell ref="C31:C33"/>
    <mergeCell ref="D31:D33"/>
    <mergeCell ref="E31:E33"/>
    <mergeCell ref="A50:D50"/>
    <mergeCell ref="A51:E51"/>
    <mergeCell ref="A44:E44"/>
    <mergeCell ref="A117:E117"/>
    <mergeCell ref="C118:C120"/>
    <mergeCell ref="D118:D120"/>
    <mergeCell ref="E118:E120"/>
    <mergeCell ref="A137:D137"/>
    <mergeCell ref="A138:E138"/>
    <mergeCell ref="A131:E131"/>
    <mergeCell ref="A88:E88"/>
    <mergeCell ref="C89:C91"/>
    <mergeCell ref="D89:D91"/>
    <mergeCell ref="E89:E91"/>
    <mergeCell ref="A108:D108"/>
    <mergeCell ref="A109:E109"/>
    <mergeCell ref="A102:E102"/>
    <mergeCell ref="A107:E107"/>
    <mergeCell ref="A204:E204"/>
    <mergeCell ref="C205:C207"/>
    <mergeCell ref="D205:D207"/>
    <mergeCell ref="E205:E207"/>
    <mergeCell ref="A224:D224"/>
    <mergeCell ref="A225:E225"/>
    <mergeCell ref="A146:E146"/>
    <mergeCell ref="C147:C149"/>
    <mergeCell ref="D147:D149"/>
    <mergeCell ref="E147:E149"/>
    <mergeCell ref="A166:D166"/>
    <mergeCell ref="A167:E167"/>
    <mergeCell ref="A160:E160"/>
    <mergeCell ref="A165:E165"/>
    <mergeCell ref="A175:E175"/>
    <mergeCell ref="C176:C178"/>
    <mergeCell ref="D176:D178"/>
    <mergeCell ref="E176:E178"/>
    <mergeCell ref="A189:E189"/>
    <mergeCell ref="A194:E194"/>
    <mergeCell ref="A262:E262"/>
    <mergeCell ref="C263:C265"/>
    <mergeCell ref="D263:D265"/>
    <mergeCell ref="E263:E265"/>
    <mergeCell ref="A282:D282"/>
    <mergeCell ref="A283:E283"/>
    <mergeCell ref="A281:E281"/>
    <mergeCell ref="A233:E233"/>
    <mergeCell ref="C234:C236"/>
    <mergeCell ref="D234:D236"/>
    <mergeCell ref="E234:E236"/>
    <mergeCell ref="A253:D253"/>
    <mergeCell ref="A254:E254"/>
    <mergeCell ref="A320:E320"/>
    <mergeCell ref="C321:C323"/>
    <mergeCell ref="D321:D323"/>
    <mergeCell ref="E321:E323"/>
    <mergeCell ref="A340:D340"/>
    <mergeCell ref="A341:E341"/>
    <mergeCell ref="A334:E334"/>
    <mergeCell ref="A339:E339"/>
    <mergeCell ref="A291:E291"/>
    <mergeCell ref="C292:C294"/>
    <mergeCell ref="D292:D294"/>
    <mergeCell ref="E292:E294"/>
    <mergeCell ref="A311:D311"/>
    <mergeCell ref="A312:E312"/>
    <mergeCell ref="A305:E305"/>
    <mergeCell ref="A378:E378"/>
    <mergeCell ref="C379:C381"/>
    <mergeCell ref="D379:D381"/>
    <mergeCell ref="E379:E381"/>
    <mergeCell ref="A398:D398"/>
    <mergeCell ref="A399:E399"/>
    <mergeCell ref="A392:E392"/>
    <mergeCell ref="A349:E349"/>
    <mergeCell ref="C350:C352"/>
    <mergeCell ref="D350:D352"/>
    <mergeCell ref="E350:E352"/>
    <mergeCell ref="A369:D369"/>
    <mergeCell ref="A370:E370"/>
    <mergeCell ref="A363:E363"/>
    <mergeCell ref="A368:E368"/>
    <mergeCell ref="A456:D456"/>
    <mergeCell ref="A457:E457"/>
    <mergeCell ref="A407:E407"/>
    <mergeCell ref="C408:C410"/>
    <mergeCell ref="D408:D410"/>
    <mergeCell ref="E408:E410"/>
    <mergeCell ref="A427:D427"/>
    <mergeCell ref="A428:E428"/>
    <mergeCell ref="A421:E421"/>
    <mergeCell ref="D495:D497"/>
    <mergeCell ref="E495:E497"/>
    <mergeCell ref="A514:D514"/>
    <mergeCell ref="A515:E515"/>
    <mergeCell ref="A508:E508"/>
    <mergeCell ref="A542:E542"/>
    <mergeCell ref="A566:E566"/>
    <mergeCell ref="A552:E552"/>
    <mergeCell ref="C553:C555"/>
    <mergeCell ref="D553:D555"/>
    <mergeCell ref="E553:E555"/>
    <mergeCell ref="A523:E523"/>
    <mergeCell ref="C524:C526"/>
    <mergeCell ref="D524:D526"/>
    <mergeCell ref="E524:E526"/>
    <mergeCell ref="A543:D543"/>
    <mergeCell ref="A544:E544"/>
    <mergeCell ref="A537:E537"/>
    <mergeCell ref="A571:E571"/>
    <mergeCell ref="A573:E573"/>
    <mergeCell ref="A195:D195"/>
    <mergeCell ref="A196:E196"/>
    <mergeCell ref="A218:E218"/>
    <mergeCell ref="A247:E247"/>
    <mergeCell ref="A252:E252"/>
    <mergeCell ref="A276:E276"/>
    <mergeCell ref="A572:D572"/>
    <mergeCell ref="A513:E513"/>
    <mergeCell ref="A465:E465"/>
    <mergeCell ref="C466:C468"/>
    <mergeCell ref="D466:D468"/>
    <mergeCell ref="E466:E468"/>
    <mergeCell ref="A485:D485"/>
    <mergeCell ref="A486:E486"/>
    <mergeCell ref="A479:E479"/>
    <mergeCell ref="A484:E484"/>
    <mergeCell ref="A436:E436"/>
    <mergeCell ref="C437:C439"/>
    <mergeCell ref="D437:D439"/>
    <mergeCell ref="E437:E439"/>
    <mergeCell ref="A494:E494"/>
    <mergeCell ref="C495:C497"/>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8FB48-731F-40F5-9085-B1ED94D8A487}">
  <dimension ref="A1:E637"/>
  <sheetViews>
    <sheetView workbookViewId="0">
      <selection sqref="A1:XFD1048576"/>
    </sheetView>
  </sheetViews>
  <sheetFormatPr baseColWidth="10" defaultRowHeight="14.4" x14ac:dyDescent="0.3"/>
  <cols>
    <col min="1" max="1" width="20.88671875" customWidth="1"/>
    <col min="2" max="2" width="51.6640625" customWidth="1"/>
    <col min="5" max="5" width="16.88671875" customWidth="1"/>
  </cols>
  <sheetData>
    <row r="1" spans="1:5" x14ac:dyDescent="0.3">
      <c r="A1" s="92" t="s">
        <v>61</v>
      </c>
      <c r="B1" s="93"/>
      <c r="C1" s="93"/>
      <c r="D1" s="93"/>
      <c r="E1" s="93"/>
    </row>
    <row r="2" spans="1:5" ht="14.4" customHeight="1" x14ac:dyDescent="0.3">
      <c r="A2" s="1" t="s">
        <v>958</v>
      </c>
      <c r="B2" s="2"/>
      <c r="C2" s="94" t="s">
        <v>3</v>
      </c>
      <c r="D2" s="94" t="s">
        <v>959</v>
      </c>
      <c r="E2" s="94"/>
    </row>
    <row r="3" spans="1:5" x14ac:dyDescent="0.3">
      <c r="A3" s="3" t="s">
        <v>5</v>
      </c>
      <c r="B3" s="4"/>
      <c r="C3" s="95"/>
      <c r="D3" s="95"/>
      <c r="E3" s="95"/>
    </row>
    <row r="4" spans="1:5" x14ac:dyDescent="0.3">
      <c r="A4" s="6" t="s">
        <v>6</v>
      </c>
      <c r="B4" s="7"/>
      <c r="C4" s="96"/>
      <c r="D4" s="96"/>
      <c r="E4" s="96"/>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-0.29137282867473902</v>
      </c>
      <c r="D8" s="56">
        <v>-0.101571149163885</v>
      </c>
      <c r="E8" s="22"/>
    </row>
    <row r="9" spans="1:5" x14ac:dyDescent="0.3">
      <c r="A9" s="8" t="s">
        <v>16</v>
      </c>
      <c r="B9" s="16" t="s">
        <v>11</v>
      </c>
      <c r="C9" s="53">
        <v>8530</v>
      </c>
      <c r="D9" s="53">
        <v>8820</v>
      </c>
      <c r="E9" s="55" t="s">
        <v>14</v>
      </c>
    </row>
    <row r="10" spans="1:5" x14ac:dyDescent="0.3">
      <c r="A10" s="19"/>
      <c r="B10" s="20" t="s">
        <v>15</v>
      </c>
      <c r="C10" s="56">
        <v>-0.14655585631166199</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87" t="s">
        <v>25</v>
      </c>
      <c r="B15" s="87"/>
      <c r="C15" s="87"/>
      <c r="D15" s="87"/>
      <c r="E15" s="87"/>
    </row>
    <row r="16" spans="1:5" x14ac:dyDescent="0.3">
      <c r="A16" s="5" t="s">
        <v>26</v>
      </c>
    </row>
    <row r="17" spans="1:5" x14ac:dyDescent="0.3">
      <c r="A17" s="65" t="s">
        <v>961</v>
      </c>
    </row>
    <row r="18" spans="1:5" x14ac:dyDescent="0.3">
      <c r="A18" s="65" t="s">
        <v>992</v>
      </c>
    </row>
    <row r="19" spans="1:5" x14ac:dyDescent="0.3">
      <c r="A19" s="65" t="s">
        <v>963</v>
      </c>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44285</v>
      </c>
      <c r="C24" s="57">
        <v>46112</v>
      </c>
      <c r="D24" s="58">
        <v>4.4122097002209745E-2</v>
      </c>
      <c r="E24" s="59">
        <v>2</v>
      </c>
    </row>
    <row r="25" spans="1:5" x14ac:dyDescent="0.3">
      <c r="A25" s="31" t="s">
        <v>37</v>
      </c>
      <c r="B25" s="57">
        <v>44250</v>
      </c>
      <c r="C25" s="57">
        <v>46077</v>
      </c>
      <c r="D25" s="58">
        <v>4.3882340003750638E-2</v>
      </c>
      <c r="E25" s="59">
        <v>2</v>
      </c>
    </row>
    <row r="26" spans="1:5" x14ac:dyDescent="0.3">
      <c r="A26" s="60" t="s">
        <v>38</v>
      </c>
      <c r="B26" s="57">
        <v>44222</v>
      </c>
      <c r="C26" s="57">
        <v>46049</v>
      </c>
      <c r="D26" s="58">
        <v>4.3965361657126979E-2</v>
      </c>
      <c r="E26" s="59">
        <v>2</v>
      </c>
    </row>
    <row r="27" spans="1:5" x14ac:dyDescent="0.3">
      <c r="A27" s="60" t="s">
        <v>39</v>
      </c>
      <c r="B27" s="57">
        <v>44194</v>
      </c>
      <c r="C27" s="57">
        <v>46021</v>
      </c>
      <c r="D27" s="58">
        <v>4.4010450654236637E-2</v>
      </c>
      <c r="E27" s="59">
        <v>2</v>
      </c>
    </row>
    <row r="28" spans="1:5" x14ac:dyDescent="0.3">
      <c r="A28" s="60" t="s">
        <v>40</v>
      </c>
      <c r="B28" s="57">
        <v>44159</v>
      </c>
      <c r="C28" s="57">
        <v>45986</v>
      </c>
      <c r="D28" s="58">
        <v>4.4089996059194343E-2</v>
      </c>
      <c r="E28" s="59">
        <v>2</v>
      </c>
    </row>
    <row r="30" spans="1:5" x14ac:dyDescent="0.3">
      <c r="A30" s="92" t="s">
        <v>63</v>
      </c>
      <c r="B30" s="93"/>
      <c r="C30" s="93"/>
      <c r="D30" s="93"/>
      <c r="E30" s="93"/>
    </row>
    <row r="31" spans="1:5" ht="14.4" customHeight="1" x14ac:dyDescent="0.3">
      <c r="A31" s="1" t="s">
        <v>958</v>
      </c>
      <c r="B31" s="2"/>
      <c r="C31" s="94" t="s">
        <v>3</v>
      </c>
      <c r="D31" s="94" t="s">
        <v>959</v>
      </c>
      <c r="E31" s="94"/>
    </row>
    <row r="32" spans="1:5" x14ac:dyDescent="0.3">
      <c r="A32" s="3" t="s">
        <v>5</v>
      </c>
      <c r="B32" s="4"/>
      <c r="C32" s="95"/>
      <c r="D32" s="95"/>
      <c r="E32" s="95"/>
    </row>
    <row r="33" spans="1:5" x14ac:dyDescent="0.3">
      <c r="A33" s="6" t="s">
        <v>6</v>
      </c>
      <c r="B33" s="7"/>
      <c r="C33" s="96"/>
      <c r="D33" s="96"/>
      <c r="E33" s="96"/>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6130</v>
      </c>
      <c r="D36" s="54">
        <v>6380</v>
      </c>
      <c r="E36" s="55" t="s">
        <v>14</v>
      </c>
    </row>
    <row r="37" spans="1:5" x14ac:dyDescent="0.3">
      <c r="A37" s="19"/>
      <c r="B37" s="20" t="s">
        <v>15</v>
      </c>
      <c r="C37" s="56">
        <v>-0.386724729873335</v>
      </c>
      <c r="D37" s="56">
        <v>-0.13909273913308801</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-5.9128189144663702E-2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200000000000003" customHeight="1" x14ac:dyDescent="0.3">
      <c r="A44" s="87" t="s">
        <v>25</v>
      </c>
      <c r="B44" s="87"/>
      <c r="C44" s="87"/>
      <c r="D44" s="87"/>
      <c r="E44" s="87"/>
    </row>
    <row r="45" spans="1:5" x14ac:dyDescent="0.3">
      <c r="A45" s="5" t="s">
        <v>26</v>
      </c>
    </row>
    <row r="46" spans="1:5" x14ac:dyDescent="0.3">
      <c r="A46" s="65" t="s">
        <v>964</v>
      </c>
    </row>
    <row r="47" spans="1:5" x14ac:dyDescent="0.3">
      <c r="A47" s="65" t="s">
        <v>1130</v>
      </c>
    </row>
    <row r="48" spans="1:5" x14ac:dyDescent="0.3">
      <c r="A48" s="65" t="s">
        <v>966</v>
      </c>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44285</v>
      </c>
      <c r="C53" s="57">
        <v>46112</v>
      </c>
      <c r="D53" s="58">
        <v>6.9288385867320917E-2</v>
      </c>
      <c r="E53" s="59">
        <v>3</v>
      </c>
    </row>
    <row r="54" spans="1:5" x14ac:dyDescent="0.3">
      <c r="A54" s="31" t="s">
        <v>37</v>
      </c>
      <c r="B54" s="57">
        <v>44250</v>
      </c>
      <c r="C54" s="57">
        <v>46077</v>
      </c>
      <c r="D54" s="58">
        <v>6.8428036924417665E-2</v>
      </c>
      <c r="E54" s="59">
        <v>3</v>
      </c>
    </row>
    <row r="55" spans="1:5" x14ac:dyDescent="0.3">
      <c r="A55" s="60" t="s">
        <v>38</v>
      </c>
      <c r="B55" s="57">
        <v>44222</v>
      </c>
      <c r="C55" s="57">
        <v>46049</v>
      </c>
      <c r="D55" s="58">
        <v>6.8394901728434751E-2</v>
      </c>
      <c r="E55" s="59">
        <v>3</v>
      </c>
    </row>
    <row r="56" spans="1:5" x14ac:dyDescent="0.3">
      <c r="A56" s="60" t="s">
        <v>39</v>
      </c>
      <c r="B56" s="57">
        <v>44194</v>
      </c>
      <c r="C56" s="57">
        <v>46021</v>
      </c>
      <c r="D56" s="58">
        <v>6.8113203237242639E-2</v>
      </c>
      <c r="E56" s="59">
        <v>3</v>
      </c>
    </row>
    <row r="57" spans="1:5" x14ac:dyDescent="0.3">
      <c r="A57" s="60" t="s">
        <v>40</v>
      </c>
      <c r="B57" s="57">
        <v>44159</v>
      </c>
      <c r="C57" s="57">
        <v>45986</v>
      </c>
      <c r="D57" s="58">
        <v>6.8183110086921156E-2</v>
      </c>
      <c r="E57" s="59">
        <v>3</v>
      </c>
    </row>
    <row r="59" spans="1:5" x14ac:dyDescent="0.3">
      <c r="A59" s="92" t="s">
        <v>1083</v>
      </c>
      <c r="B59" s="93"/>
      <c r="C59" s="93"/>
      <c r="D59" s="93"/>
      <c r="E59" s="93"/>
    </row>
    <row r="60" spans="1:5" ht="14.4" customHeight="1" x14ac:dyDescent="0.3">
      <c r="A60" s="1" t="s">
        <v>968</v>
      </c>
      <c r="B60" s="2"/>
      <c r="C60" s="94" t="s">
        <v>3</v>
      </c>
      <c r="D60" s="94" t="s">
        <v>969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5470</v>
      </c>
      <c r="D65" s="54">
        <v>4700</v>
      </c>
      <c r="E65" s="55" t="s">
        <v>14</v>
      </c>
    </row>
    <row r="66" spans="1:5" x14ac:dyDescent="0.3">
      <c r="A66" s="19"/>
      <c r="B66" s="20" t="s">
        <v>15</v>
      </c>
      <c r="C66" s="56">
        <v>-0.452524836010672</v>
      </c>
      <c r="D66" s="56">
        <v>-0.139980428403219</v>
      </c>
      <c r="E66" s="22"/>
    </row>
    <row r="67" spans="1:5" x14ac:dyDescent="0.3">
      <c r="A67" s="8" t="s">
        <v>16</v>
      </c>
      <c r="B67" s="16" t="s">
        <v>11</v>
      </c>
      <c r="C67" s="53">
        <v>8080</v>
      </c>
      <c r="D67" s="53">
        <v>9750</v>
      </c>
      <c r="E67" s="55" t="s">
        <v>14</v>
      </c>
    </row>
    <row r="68" spans="1:5" x14ac:dyDescent="0.3">
      <c r="A68" s="19"/>
      <c r="B68" s="20" t="s">
        <v>15</v>
      </c>
      <c r="C68" s="56">
        <v>-0.19161951219512199</v>
      </c>
      <c r="D68" s="56">
        <v>-5.13700226914193E-3</v>
      </c>
      <c r="E68" s="22"/>
    </row>
    <row r="69" spans="1:5" x14ac:dyDescent="0.3">
      <c r="A69" s="8" t="s">
        <v>19</v>
      </c>
      <c r="B69" s="16" t="s">
        <v>11</v>
      </c>
      <c r="C69" s="53">
        <v>9820</v>
      </c>
      <c r="D69" s="53">
        <v>13300</v>
      </c>
      <c r="E69" s="55" t="s">
        <v>14</v>
      </c>
    </row>
    <row r="70" spans="1:5" x14ac:dyDescent="0.3">
      <c r="A70" s="19"/>
      <c r="B70" s="20" t="s">
        <v>15</v>
      </c>
      <c r="C70" s="56">
        <v>-1.84044464406019E-2</v>
      </c>
      <c r="D70" s="56">
        <v>5.8757789468789602E-2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4.799999999999997" customHeight="1" x14ac:dyDescent="0.3">
      <c r="A73" s="87" t="s">
        <v>25</v>
      </c>
      <c r="B73" s="87"/>
      <c r="C73" s="87"/>
      <c r="D73" s="87"/>
      <c r="E73" s="87"/>
    </row>
    <row r="74" spans="1:5" x14ac:dyDescent="0.3">
      <c r="A74" s="5" t="s">
        <v>26</v>
      </c>
    </row>
    <row r="75" spans="1:5" x14ac:dyDescent="0.3">
      <c r="A75" s="65" t="s">
        <v>1135</v>
      </c>
    </row>
    <row r="76" spans="1:5" x14ac:dyDescent="0.3">
      <c r="A76" s="65" t="s">
        <v>1146</v>
      </c>
    </row>
    <row r="77" spans="1:5" x14ac:dyDescent="0.3">
      <c r="A77" s="65" t="s">
        <v>972</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44279</v>
      </c>
      <c r="C82" s="57">
        <v>46106</v>
      </c>
      <c r="D82" s="58">
        <v>0.10582204301081213</v>
      </c>
      <c r="E82" s="59">
        <v>3</v>
      </c>
    </row>
    <row r="83" spans="1:5" x14ac:dyDescent="0.3">
      <c r="A83" s="31" t="s">
        <v>37</v>
      </c>
      <c r="B83" s="57">
        <v>44251</v>
      </c>
      <c r="C83" s="57">
        <v>46078</v>
      </c>
      <c r="D83" s="58">
        <v>0.10603791628635924</v>
      </c>
      <c r="E83" s="59">
        <v>3</v>
      </c>
    </row>
    <row r="84" spans="1:5" x14ac:dyDescent="0.3">
      <c r="A84" s="60" t="s">
        <v>38</v>
      </c>
      <c r="B84" s="57">
        <v>44223</v>
      </c>
      <c r="C84" s="57">
        <v>46050</v>
      </c>
      <c r="D84" s="58">
        <v>0.10664165509860127</v>
      </c>
      <c r="E84" s="59">
        <v>3</v>
      </c>
    </row>
    <row r="85" spans="1:5" x14ac:dyDescent="0.3">
      <c r="A85" s="60" t="s">
        <v>39</v>
      </c>
      <c r="B85" s="57">
        <v>44195</v>
      </c>
      <c r="C85" s="57">
        <v>46022</v>
      </c>
      <c r="D85" s="58">
        <v>0.10714350311669858</v>
      </c>
      <c r="E85" s="59">
        <v>3</v>
      </c>
    </row>
    <row r="86" spans="1:5" x14ac:dyDescent="0.3">
      <c r="A86" s="60" t="s">
        <v>40</v>
      </c>
      <c r="B86" s="57">
        <v>44160</v>
      </c>
      <c r="C86" s="57">
        <v>45987</v>
      </c>
      <c r="D86" s="58">
        <v>0.10687562861595977</v>
      </c>
      <c r="E86" s="59">
        <v>3</v>
      </c>
    </row>
    <row r="88" spans="1:5" x14ac:dyDescent="0.3">
      <c r="A88" s="92" t="s">
        <v>73</v>
      </c>
      <c r="B88" s="93"/>
      <c r="C88" s="93"/>
      <c r="D88" s="93"/>
      <c r="E88" s="93"/>
    </row>
    <row r="89" spans="1:5" ht="14.4" customHeight="1"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7060</v>
      </c>
      <c r="D94" s="54">
        <v>7270</v>
      </c>
      <c r="E94" s="55" t="s">
        <v>14</v>
      </c>
    </row>
    <row r="95" spans="1:5" x14ac:dyDescent="0.3">
      <c r="A95" s="19"/>
      <c r="B95" s="20" t="s">
        <v>15</v>
      </c>
      <c r="C95" s="56">
        <v>-0.293720787455649</v>
      </c>
      <c r="D95" s="56">
        <v>-0.100651880354692</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9430</v>
      </c>
      <c r="D98" s="53">
        <v>9770</v>
      </c>
      <c r="E98" s="55" t="s">
        <v>14</v>
      </c>
    </row>
    <row r="99" spans="1:5" x14ac:dyDescent="0.3">
      <c r="A99" s="19"/>
      <c r="B99" s="20" t="s">
        <v>15</v>
      </c>
      <c r="C99" s="56">
        <v>-5.7206652831075303E-2</v>
      </c>
      <c r="D99" s="56">
        <v>-7.6104421485928596E-3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3" customHeight="1" x14ac:dyDescent="0.3">
      <c r="A102" s="87" t="s">
        <v>25</v>
      </c>
      <c r="B102" s="87"/>
      <c r="C102" s="87"/>
      <c r="D102" s="87"/>
      <c r="E102" s="87"/>
    </row>
    <row r="103" spans="1:5" x14ac:dyDescent="0.3">
      <c r="A103" s="5" t="s">
        <v>26</v>
      </c>
    </row>
    <row r="104" spans="1:5" x14ac:dyDescent="0.3">
      <c r="A104" s="65" t="s">
        <v>961</v>
      </c>
    </row>
    <row r="105" spans="1:5" x14ac:dyDescent="0.3">
      <c r="A105" s="65" t="s">
        <v>1138</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44285</v>
      </c>
      <c r="C111" s="57">
        <v>46112</v>
      </c>
      <c r="D111" s="58">
        <v>4.6121142455348971E-2</v>
      </c>
      <c r="E111" s="59">
        <v>2</v>
      </c>
    </row>
    <row r="112" spans="1:5" x14ac:dyDescent="0.3">
      <c r="A112" s="31" t="s">
        <v>37</v>
      </c>
      <c r="B112" s="57">
        <v>44250</v>
      </c>
      <c r="C112" s="57">
        <v>46077</v>
      </c>
      <c r="D112" s="58">
        <v>4.5629361162589206E-2</v>
      </c>
      <c r="E112" s="59">
        <v>2</v>
      </c>
    </row>
    <row r="113" spans="1:5" x14ac:dyDescent="0.3">
      <c r="A113" s="60" t="s">
        <v>38</v>
      </c>
      <c r="B113" s="57">
        <v>44222</v>
      </c>
      <c r="C113" s="57">
        <v>46049</v>
      </c>
      <c r="D113" s="58">
        <v>4.5996444024442779E-2</v>
      </c>
      <c r="E113" s="59">
        <v>2</v>
      </c>
    </row>
    <row r="114" spans="1:5" x14ac:dyDescent="0.3">
      <c r="A114" s="60" t="s">
        <v>39</v>
      </c>
      <c r="B114" s="57">
        <v>44194</v>
      </c>
      <c r="C114" s="57">
        <v>46021</v>
      </c>
      <c r="D114" s="58">
        <v>4.6322192328671248E-2</v>
      </c>
      <c r="E114" s="59">
        <v>2</v>
      </c>
    </row>
    <row r="115" spans="1:5" x14ac:dyDescent="0.3">
      <c r="A115" s="60" t="s">
        <v>40</v>
      </c>
      <c r="B115" s="57">
        <v>44159</v>
      </c>
      <c r="C115" s="57">
        <v>45986</v>
      </c>
      <c r="D115" s="58">
        <v>4.6586278750050808E-2</v>
      </c>
      <c r="E115" s="59">
        <v>2</v>
      </c>
    </row>
    <row r="117" spans="1:5" x14ac:dyDescent="0.3">
      <c r="A117" s="92" t="s">
        <v>93</v>
      </c>
      <c r="B117" s="93"/>
      <c r="C117" s="93"/>
      <c r="D117" s="93"/>
      <c r="E117" s="93"/>
    </row>
    <row r="118" spans="1:5" ht="14.4" customHeight="1" x14ac:dyDescent="0.3">
      <c r="A118" s="1" t="s">
        <v>968</v>
      </c>
      <c r="B118" s="2"/>
      <c r="C118" s="94" t="s">
        <v>3</v>
      </c>
      <c r="D118" s="94" t="s">
        <v>969</v>
      </c>
      <c r="E118" s="94"/>
    </row>
    <row r="119" spans="1:5" x14ac:dyDescent="0.3">
      <c r="A119" s="3" t="s">
        <v>5</v>
      </c>
      <c r="B119" s="4"/>
      <c r="C119" s="95"/>
      <c r="D119" s="95"/>
      <c r="E119" s="95"/>
    </row>
    <row r="120" spans="1:5" x14ac:dyDescent="0.3">
      <c r="A120" s="6" t="s">
        <v>6</v>
      </c>
      <c r="B120" s="7"/>
      <c r="C120" s="96"/>
      <c r="D120" s="96"/>
      <c r="E120" s="96"/>
    </row>
    <row r="121" spans="1:5" x14ac:dyDescent="0.3">
      <c r="A121" s="8" t="s">
        <v>7</v>
      </c>
      <c r="B121" s="9" t="s">
        <v>960</v>
      </c>
      <c r="C121" s="10"/>
      <c r="D121" s="11"/>
      <c r="E121" s="11"/>
    </row>
    <row r="122" spans="1:5" x14ac:dyDescent="0.3">
      <c r="A122" s="12"/>
      <c r="B122" s="13" t="s">
        <v>9</v>
      </c>
      <c r="C122" s="14"/>
      <c r="D122" s="15"/>
      <c r="E122" s="15"/>
    </row>
    <row r="123" spans="1:5" x14ac:dyDescent="0.3">
      <c r="A123" s="8" t="s">
        <v>10</v>
      </c>
      <c r="B123" s="16" t="s">
        <v>11</v>
      </c>
      <c r="C123" s="53">
        <v>4800</v>
      </c>
      <c r="D123" s="54">
        <v>3980</v>
      </c>
      <c r="E123" s="55" t="s">
        <v>14</v>
      </c>
    </row>
    <row r="124" spans="1:5" x14ac:dyDescent="0.3">
      <c r="A124" s="19"/>
      <c r="B124" s="20" t="s">
        <v>15</v>
      </c>
      <c r="C124" s="56">
        <v>-0.52028937573128697</v>
      </c>
      <c r="D124" s="56">
        <v>-0.16816102095869601</v>
      </c>
      <c r="E124" s="22"/>
    </row>
    <row r="125" spans="1:5" x14ac:dyDescent="0.3">
      <c r="A125" s="8" t="s">
        <v>16</v>
      </c>
      <c r="B125" s="16" t="s">
        <v>11</v>
      </c>
      <c r="C125" s="53">
        <v>6990</v>
      </c>
      <c r="D125" s="53">
        <v>9520</v>
      </c>
      <c r="E125" s="55" t="s">
        <v>14</v>
      </c>
    </row>
    <row r="126" spans="1:5" x14ac:dyDescent="0.3">
      <c r="A126" s="19"/>
      <c r="B126" s="20" t="s">
        <v>15</v>
      </c>
      <c r="C126" s="56">
        <v>-0.30071299716519201</v>
      </c>
      <c r="D126" s="56">
        <v>-9.70951574284451E-3</v>
      </c>
      <c r="E126" s="22"/>
    </row>
    <row r="127" spans="1:5" x14ac:dyDescent="0.3">
      <c r="A127" s="8" t="s">
        <v>19</v>
      </c>
      <c r="B127" s="16" t="s">
        <v>11</v>
      </c>
      <c r="C127" s="53">
        <v>10210</v>
      </c>
      <c r="D127" s="53">
        <v>12780</v>
      </c>
      <c r="E127" s="55" t="s">
        <v>14</v>
      </c>
    </row>
    <row r="128" spans="1:5" x14ac:dyDescent="0.3">
      <c r="A128" s="19"/>
      <c r="B128" s="20" t="s">
        <v>15</v>
      </c>
      <c r="C128" s="56">
        <v>2.06125574272586E-2</v>
      </c>
      <c r="D128" s="56">
        <v>5.0319108675781002E-2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87" t="s">
        <v>25</v>
      </c>
      <c r="B131" s="87"/>
      <c r="C131" s="87"/>
      <c r="D131" s="87"/>
      <c r="E131" s="87"/>
    </row>
    <row r="132" spans="1:5" x14ac:dyDescent="0.3">
      <c r="A132" s="5" t="s">
        <v>26</v>
      </c>
    </row>
    <row r="133" spans="1:5" x14ac:dyDescent="0.3">
      <c r="A133" s="65" t="s">
        <v>1139</v>
      </c>
    </row>
    <row r="134" spans="1:5" x14ac:dyDescent="0.3">
      <c r="A134" s="65" t="s">
        <v>1140</v>
      </c>
    </row>
    <row r="135" spans="1:5" x14ac:dyDescent="0.3">
      <c r="A135" s="65" t="s">
        <v>972</v>
      </c>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44278</v>
      </c>
      <c r="C140" s="57">
        <v>46112</v>
      </c>
      <c r="D140" s="58">
        <v>0.14130306273818763</v>
      </c>
      <c r="E140" s="59">
        <v>4</v>
      </c>
    </row>
    <row r="141" spans="1:5" x14ac:dyDescent="0.3">
      <c r="A141" s="31" t="s">
        <v>37</v>
      </c>
      <c r="B141" s="57">
        <v>44236</v>
      </c>
      <c r="C141" s="57">
        <v>46070</v>
      </c>
      <c r="D141" s="58">
        <v>0.13893719822682349</v>
      </c>
      <c r="E141" s="59">
        <v>4</v>
      </c>
    </row>
    <row r="142" spans="1:5" x14ac:dyDescent="0.3">
      <c r="A142" s="60" t="s">
        <v>38</v>
      </c>
      <c r="B142" s="57">
        <v>44208</v>
      </c>
      <c r="C142" s="57">
        <v>46042</v>
      </c>
      <c r="D142" s="58">
        <v>0.13896157969736989</v>
      </c>
      <c r="E142" s="59">
        <v>4</v>
      </c>
    </row>
    <row r="143" spans="1:5" x14ac:dyDescent="0.3">
      <c r="A143" s="60" t="s">
        <v>39</v>
      </c>
      <c r="B143" s="57">
        <v>44194</v>
      </c>
      <c r="C143" s="57">
        <v>46022</v>
      </c>
      <c r="D143" s="58">
        <v>0.13870282732666492</v>
      </c>
      <c r="E143" s="59">
        <v>4</v>
      </c>
    </row>
    <row r="144" spans="1:5" x14ac:dyDescent="0.3">
      <c r="A144" s="60" t="s">
        <v>40</v>
      </c>
      <c r="B144" s="57">
        <v>44152</v>
      </c>
      <c r="C144" s="57">
        <v>45986</v>
      </c>
      <c r="D144" s="58">
        <v>0.13865525169785201</v>
      </c>
      <c r="E144" s="59">
        <v>4</v>
      </c>
    </row>
    <row r="146" spans="1:5" x14ac:dyDescent="0.3">
      <c r="A146" s="92" t="s">
        <v>94</v>
      </c>
      <c r="B146" s="93"/>
      <c r="C146" s="93"/>
      <c r="D146" s="93"/>
      <c r="E146" s="93"/>
    </row>
    <row r="147" spans="1:5" ht="14.4" customHeight="1" x14ac:dyDescent="0.3">
      <c r="A147" s="1" t="s">
        <v>958</v>
      </c>
      <c r="B147" s="2"/>
      <c r="C147" s="94" t="s">
        <v>3</v>
      </c>
      <c r="D147" s="94" t="s">
        <v>959</v>
      </c>
      <c r="E147" s="94"/>
    </row>
    <row r="148" spans="1:5" x14ac:dyDescent="0.3">
      <c r="A148" s="3" t="s">
        <v>5</v>
      </c>
      <c r="B148" s="4"/>
      <c r="C148" s="95"/>
      <c r="D148" s="95"/>
      <c r="E148" s="95"/>
    </row>
    <row r="149" spans="1:5" x14ac:dyDescent="0.3">
      <c r="A149" s="6" t="s">
        <v>6</v>
      </c>
      <c r="B149" s="7"/>
      <c r="C149" s="96"/>
      <c r="D149" s="96"/>
      <c r="E149" s="96"/>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61">
        <v>5990</v>
      </c>
      <c r="D152" s="62">
        <v>6200</v>
      </c>
      <c r="E152" s="63" t="s">
        <v>14</v>
      </c>
    </row>
    <row r="153" spans="1:5" x14ac:dyDescent="0.3">
      <c r="A153" s="19"/>
      <c r="B153" s="20" t="s">
        <v>15</v>
      </c>
      <c r="C153" s="56">
        <v>-0.40085629887913898</v>
      </c>
      <c r="D153" s="56">
        <v>-0.14716682324359401</v>
      </c>
      <c r="E153" s="22"/>
    </row>
    <row r="154" spans="1:5" x14ac:dyDescent="0.3">
      <c r="A154" s="8" t="s">
        <v>16</v>
      </c>
      <c r="B154" s="16" t="s">
        <v>11</v>
      </c>
      <c r="C154" s="61">
        <v>7810</v>
      </c>
      <c r="D154" s="61">
        <v>7360</v>
      </c>
      <c r="E154" s="63" t="s">
        <v>14</v>
      </c>
    </row>
    <row r="155" spans="1:5" x14ac:dyDescent="0.3">
      <c r="A155" s="19"/>
      <c r="B155" s="20" t="s">
        <v>15</v>
      </c>
      <c r="C155" s="56">
        <v>-0.21932332828721299</v>
      </c>
      <c r="D155" s="56">
        <v>-9.7215505372375305E-2</v>
      </c>
      <c r="E155" s="22"/>
    </row>
    <row r="156" spans="1:5" x14ac:dyDescent="0.3">
      <c r="A156" s="8" t="s">
        <v>19</v>
      </c>
      <c r="B156" s="16" t="s">
        <v>11</v>
      </c>
      <c r="C156" s="61">
        <v>9390</v>
      </c>
      <c r="D156" s="61">
        <v>9790</v>
      </c>
      <c r="E156" s="63" t="s">
        <v>14</v>
      </c>
    </row>
    <row r="157" spans="1:5" x14ac:dyDescent="0.3">
      <c r="A157" s="19"/>
      <c r="B157" s="20" t="s">
        <v>15</v>
      </c>
      <c r="C157" s="56">
        <v>-6.1124608632733599E-2</v>
      </c>
      <c r="D157" s="56">
        <v>-7.0153077639418804E-3</v>
      </c>
      <c r="E157" s="22"/>
    </row>
    <row r="158" spans="1:5" x14ac:dyDescent="0.3">
      <c r="A158" s="8" t="s">
        <v>22</v>
      </c>
      <c r="B158" s="16" t="s">
        <v>11</v>
      </c>
      <c r="C158" s="61">
        <v>12100</v>
      </c>
      <c r="D158" s="61">
        <v>12160</v>
      </c>
      <c r="E158" s="63" t="s">
        <v>14</v>
      </c>
    </row>
    <row r="159" spans="1:5" x14ac:dyDescent="0.3">
      <c r="A159" s="19"/>
      <c r="B159" s="20" t="s">
        <v>15</v>
      </c>
      <c r="C159" s="56">
        <v>0.210143493414095</v>
      </c>
      <c r="D159" s="56">
        <v>6.7230536811159203E-2</v>
      </c>
      <c r="E159" s="22"/>
    </row>
    <row r="160" spans="1:5" ht="34.200000000000003" customHeight="1" x14ac:dyDescent="0.3">
      <c r="A160" s="87" t="s">
        <v>25</v>
      </c>
      <c r="B160" s="87"/>
      <c r="C160" s="87"/>
      <c r="D160" s="87"/>
      <c r="E160" s="87"/>
    </row>
    <row r="161" spans="1:5" x14ac:dyDescent="0.3">
      <c r="A161" s="5" t="s">
        <v>26</v>
      </c>
    </row>
    <row r="162" spans="1:5" x14ac:dyDescent="0.3">
      <c r="A162" s="65" t="s">
        <v>964</v>
      </c>
    </row>
    <row r="163" spans="1:5" x14ac:dyDescent="0.3">
      <c r="A163" s="65" t="s">
        <v>1103</v>
      </c>
    </row>
    <row r="164" spans="1:5" x14ac:dyDescent="0.3">
      <c r="A164" s="65" t="s">
        <v>966</v>
      </c>
    </row>
    <row r="165" spans="1:5" x14ac:dyDescent="0.3">
      <c r="A165" s="5" t="s">
        <v>51</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44285</v>
      </c>
      <c r="C169" s="57">
        <v>46112</v>
      </c>
      <c r="D169" s="58">
        <v>6.4816506391158352E-2</v>
      </c>
      <c r="E169" s="59">
        <v>3</v>
      </c>
    </row>
    <row r="170" spans="1:5" x14ac:dyDescent="0.3">
      <c r="A170" s="31" t="s">
        <v>37</v>
      </c>
      <c r="B170" s="57">
        <v>44250</v>
      </c>
      <c r="C170" s="57">
        <v>46077</v>
      </c>
      <c r="D170" s="58">
        <v>6.4354303877197219E-2</v>
      </c>
      <c r="E170" s="59">
        <v>3</v>
      </c>
    </row>
    <row r="171" spans="1:5" x14ac:dyDescent="0.3">
      <c r="A171" s="64" t="s">
        <v>38</v>
      </c>
      <c r="B171" s="57">
        <v>44222</v>
      </c>
      <c r="C171" s="57">
        <v>46049</v>
      </c>
      <c r="D171" s="58">
        <v>6.4920236485950508E-2</v>
      </c>
      <c r="E171" s="59">
        <v>3</v>
      </c>
    </row>
    <row r="172" spans="1:5" x14ac:dyDescent="0.3">
      <c r="A172" s="64" t="s">
        <v>39</v>
      </c>
      <c r="B172" s="57">
        <v>44194</v>
      </c>
      <c r="C172" s="57">
        <v>46021</v>
      </c>
      <c r="D172" s="58">
        <v>6.5328641062227272E-2</v>
      </c>
      <c r="E172" s="59">
        <v>3</v>
      </c>
    </row>
    <row r="173" spans="1:5" x14ac:dyDescent="0.3">
      <c r="A173" s="64" t="s">
        <v>40</v>
      </c>
      <c r="B173" s="57">
        <v>44159</v>
      </c>
      <c r="C173" s="57">
        <v>45986</v>
      </c>
      <c r="D173" s="58">
        <v>6.5536168220173982E-2</v>
      </c>
      <c r="E173" s="59">
        <v>3</v>
      </c>
    </row>
    <row r="175" spans="1:5" x14ac:dyDescent="0.3">
      <c r="A175" s="92" t="s">
        <v>341</v>
      </c>
      <c r="B175" s="93"/>
      <c r="C175" s="93"/>
      <c r="D175" s="93"/>
      <c r="E175" s="93"/>
    </row>
    <row r="176" spans="1:5" x14ac:dyDescent="0.3">
      <c r="A176" s="1" t="s">
        <v>958</v>
      </c>
      <c r="B176" s="2"/>
      <c r="C176" s="94" t="s">
        <v>3</v>
      </c>
      <c r="D176" s="94" t="s">
        <v>959</v>
      </c>
      <c r="E176" s="94"/>
    </row>
    <row r="177" spans="1:5" x14ac:dyDescent="0.3">
      <c r="A177" s="3" t="s">
        <v>5</v>
      </c>
      <c r="B177" s="4"/>
      <c r="C177" s="95"/>
      <c r="D177" s="95"/>
      <c r="E177" s="95"/>
    </row>
    <row r="178" spans="1:5" x14ac:dyDescent="0.3">
      <c r="A178" s="6" t="s">
        <v>6</v>
      </c>
      <c r="B178" s="7"/>
      <c r="C178" s="96"/>
      <c r="D178" s="96"/>
      <c r="E178" s="96"/>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6800</v>
      </c>
      <c r="D181" s="54">
        <v>6960</v>
      </c>
      <c r="E181" s="55" t="s">
        <v>14</v>
      </c>
    </row>
    <row r="182" spans="1:5" x14ac:dyDescent="0.3">
      <c r="A182" s="19"/>
      <c r="B182" s="20" t="s">
        <v>15</v>
      </c>
      <c r="C182" s="56">
        <v>-0.31955970473191497</v>
      </c>
      <c r="D182" s="56">
        <v>-0.11393433002008301</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87" t="s">
        <v>25</v>
      </c>
      <c r="B189" s="87"/>
      <c r="C189" s="87"/>
      <c r="D189" s="87"/>
      <c r="E189" s="87"/>
    </row>
    <row r="190" spans="1:5" x14ac:dyDescent="0.3">
      <c r="A190" s="5" t="s">
        <v>26</v>
      </c>
    </row>
    <row r="191" spans="1:5" x14ac:dyDescent="0.3">
      <c r="A191" s="65" t="s">
        <v>974</v>
      </c>
    </row>
    <row r="192" spans="1:5" x14ac:dyDescent="0.3">
      <c r="A192" s="65" t="s">
        <v>1111</v>
      </c>
    </row>
    <row r="193" spans="1:5" x14ac:dyDescent="0.3">
      <c r="A193" s="65" t="s">
        <v>963</v>
      </c>
    </row>
    <row r="194" spans="1:5" x14ac:dyDescent="0.3">
      <c r="A194" s="5" t="s">
        <v>30</v>
      </c>
    </row>
    <row r="195" spans="1:5" ht="14.4" customHeight="1" x14ac:dyDescent="0.3">
      <c r="A195" s="100" t="s">
        <v>31</v>
      </c>
      <c r="B195" s="101"/>
      <c r="C195" s="101"/>
      <c r="D195" s="101"/>
      <c r="E195" s="102"/>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44285</v>
      </c>
      <c r="C198" s="57">
        <v>46112</v>
      </c>
      <c r="D198" s="58">
        <v>6.0892885711774938E-2</v>
      </c>
      <c r="E198" s="59">
        <v>3</v>
      </c>
    </row>
    <row r="199" spans="1:5" x14ac:dyDescent="0.3">
      <c r="A199" s="31" t="s">
        <v>37</v>
      </c>
      <c r="B199" s="57">
        <v>44250</v>
      </c>
      <c r="C199" s="57">
        <v>46077</v>
      </c>
      <c r="D199" s="58">
        <v>6.0200841176892825E-2</v>
      </c>
      <c r="E199" s="59">
        <v>3</v>
      </c>
    </row>
    <row r="200" spans="1:5" x14ac:dyDescent="0.3">
      <c r="A200" s="60" t="s">
        <v>38</v>
      </c>
      <c r="B200" s="57">
        <v>44222</v>
      </c>
      <c r="C200" s="57">
        <v>46049</v>
      </c>
      <c r="D200" s="58">
        <v>6.0341616771159255E-2</v>
      </c>
      <c r="E200" s="59">
        <v>3</v>
      </c>
    </row>
    <row r="201" spans="1:5" x14ac:dyDescent="0.3">
      <c r="A201" s="60" t="s">
        <v>39</v>
      </c>
      <c r="B201" s="57">
        <v>44194</v>
      </c>
      <c r="C201" s="57">
        <v>46021</v>
      </c>
      <c r="D201" s="58">
        <v>6.0158419185069013E-2</v>
      </c>
      <c r="E201" s="59">
        <v>3</v>
      </c>
    </row>
    <row r="202" spans="1:5" x14ac:dyDescent="0.3">
      <c r="A202" s="60" t="s">
        <v>40</v>
      </c>
      <c r="B202" s="57">
        <v>44159</v>
      </c>
      <c r="C202" s="57">
        <v>45986</v>
      </c>
      <c r="D202" s="58">
        <v>6.0151241902059886E-2</v>
      </c>
      <c r="E202" s="59">
        <v>3</v>
      </c>
    </row>
    <row r="204" spans="1:5" x14ac:dyDescent="0.3">
      <c r="A204" s="92" t="s">
        <v>655</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61">
        <v>7460</v>
      </c>
      <c r="D210" s="62">
        <v>7680</v>
      </c>
      <c r="E210" s="63" t="s">
        <v>14</v>
      </c>
    </row>
    <row r="211" spans="1:5" x14ac:dyDescent="0.3">
      <c r="A211" s="19"/>
      <c r="B211" s="20" t="s">
        <v>15</v>
      </c>
      <c r="C211" s="56">
        <v>-0.25415612010708699</v>
      </c>
      <c r="D211" s="56">
        <v>-8.4373024152880796E-2</v>
      </c>
      <c r="E211" s="22"/>
    </row>
    <row r="212" spans="1:5" x14ac:dyDescent="0.3">
      <c r="A212" s="8" t="s">
        <v>16</v>
      </c>
      <c r="B212" s="16" t="s">
        <v>11</v>
      </c>
      <c r="C212" s="61">
        <v>8470</v>
      </c>
      <c r="D212" s="61">
        <v>8780</v>
      </c>
      <c r="E212" s="63" t="s">
        <v>14</v>
      </c>
    </row>
    <row r="213" spans="1:5" x14ac:dyDescent="0.3">
      <c r="A213" s="19"/>
      <c r="B213" s="20" t="s">
        <v>15</v>
      </c>
      <c r="C213" s="56">
        <v>-0.15321402565450701</v>
      </c>
      <c r="D213" s="56">
        <v>-4.2595516707452402E-2</v>
      </c>
      <c r="E213" s="22"/>
    </row>
    <row r="214" spans="1:5" x14ac:dyDescent="0.3">
      <c r="A214" s="8" t="s">
        <v>19</v>
      </c>
      <c r="B214" s="16" t="s">
        <v>11</v>
      </c>
      <c r="C214" s="61">
        <v>9420</v>
      </c>
      <c r="D214" s="61">
        <v>9550</v>
      </c>
      <c r="E214" s="63" t="s">
        <v>14</v>
      </c>
    </row>
    <row r="215" spans="1:5" x14ac:dyDescent="0.3">
      <c r="A215" s="19"/>
      <c r="B215" s="20" t="s">
        <v>15</v>
      </c>
      <c r="C215" s="56">
        <v>-5.7703202922336001E-2</v>
      </c>
      <c r="D215" s="56">
        <v>-1.5334266399865199E-2</v>
      </c>
      <c r="E215" s="22"/>
    </row>
    <row r="216" spans="1:5" x14ac:dyDescent="0.3">
      <c r="A216" s="8" t="s">
        <v>22</v>
      </c>
      <c r="B216" s="16" t="s">
        <v>11</v>
      </c>
      <c r="C216" s="61">
        <v>10130</v>
      </c>
      <c r="D216" s="61">
        <v>10970</v>
      </c>
      <c r="E216" s="63" t="s">
        <v>14</v>
      </c>
    </row>
    <row r="217" spans="1:5" x14ac:dyDescent="0.3">
      <c r="A217" s="19"/>
      <c r="B217" s="20" t="s">
        <v>15</v>
      </c>
      <c r="C217" s="56">
        <v>1.26498698460646E-2</v>
      </c>
      <c r="D217" s="56">
        <v>3.1191512770648099E-2</v>
      </c>
      <c r="E217" s="22"/>
    </row>
    <row r="218" spans="1:5" ht="32.4" customHeight="1" x14ac:dyDescent="0.3">
      <c r="A218" s="87" t="s">
        <v>25</v>
      </c>
      <c r="B218" s="87"/>
      <c r="C218" s="87"/>
      <c r="D218" s="87"/>
      <c r="E218" s="87"/>
    </row>
    <row r="219" spans="1:5" x14ac:dyDescent="0.3">
      <c r="A219" s="5" t="s">
        <v>26</v>
      </c>
    </row>
    <row r="220" spans="1:5" x14ac:dyDescent="0.3">
      <c r="A220" s="65" t="s">
        <v>974</v>
      </c>
    </row>
    <row r="221" spans="1:5" x14ac:dyDescent="0.3">
      <c r="A221" s="65" t="s">
        <v>1110</v>
      </c>
    </row>
    <row r="222" spans="1:5" x14ac:dyDescent="0.3">
      <c r="A222" s="65" t="s">
        <v>1144</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44279</v>
      </c>
      <c r="C227" s="57">
        <v>46106</v>
      </c>
      <c r="D227" s="58">
        <v>3.6513579613004617E-2</v>
      </c>
      <c r="E227" s="59">
        <v>2</v>
      </c>
    </row>
    <row r="228" spans="1:5" x14ac:dyDescent="0.3">
      <c r="A228" s="31" t="s">
        <v>37</v>
      </c>
      <c r="B228" s="57">
        <v>44251</v>
      </c>
      <c r="C228" s="57">
        <v>46078</v>
      </c>
      <c r="D228" s="58">
        <v>3.5942372276077356E-2</v>
      </c>
      <c r="E228" s="59">
        <v>2</v>
      </c>
    </row>
    <row r="229" spans="1:5" x14ac:dyDescent="0.3">
      <c r="A229" s="64" t="s">
        <v>38</v>
      </c>
      <c r="B229" s="57">
        <v>44223</v>
      </c>
      <c r="C229" s="57">
        <v>46050</v>
      </c>
      <c r="D229" s="58">
        <v>3.5973099920272963E-2</v>
      </c>
      <c r="E229" s="59">
        <v>2</v>
      </c>
    </row>
    <row r="230" spans="1:5" x14ac:dyDescent="0.3">
      <c r="A230" s="64" t="s">
        <v>39</v>
      </c>
      <c r="B230" s="57">
        <v>44195</v>
      </c>
      <c r="C230" s="57">
        <v>46022</v>
      </c>
      <c r="D230" s="58">
        <v>3.5950387419008474E-2</v>
      </c>
      <c r="E230" s="59">
        <v>2</v>
      </c>
    </row>
    <row r="231" spans="1:5" x14ac:dyDescent="0.3">
      <c r="A231" s="64" t="s">
        <v>40</v>
      </c>
      <c r="B231" s="57">
        <v>44160</v>
      </c>
      <c r="C231" s="57">
        <v>45987</v>
      </c>
      <c r="D231" s="58">
        <v>3.5944455752946081E-2</v>
      </c>
      <c r="E231" s="59">
        <v>2</v>
      </c>
    </row>
    <row r="233" spans="1:5" x14ac:dyDescent="0.3">
      <c r="A233" s="92" t="s">
        <v>894</v>
      </c>
      <c r="B233" s="93"/>
      <c r="C233" s="93"/>
      <c r="D233" s="93"/>
      <c r="E233" s="93"/>
    </row>
    <row r="234" spans="1:5" ht="14.4" customHeight="1" x14ac:dyDescent="0.3">
      <c r="A234" s="1" t="s">
        <v>958</v>
      </c>
      <c r="B234" s="2"/>
      <c r="C234" s="94" t="s">
        <v>3</v>
      </c>
      <c r="D234" s="94" t="s">
        <v>959</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960</v>
      </c>
      <c r="C237" s="10"/>
      <c r="D237" s="11"/>
      <c r="E237" s="11"/>
    </row>
    <row r="238" spans="1:5" x14ac:dyDescent="0.3">
      <c r="A238" s="12"/>
      <c r="B238" s="13" t="s">
        <v>9</v>
      </c>
      <c r="C238" s="14"/>
      <c r="D238" s="15"/>
      <c r="E238" s="15"/>
    </row>
    <row r="239" spans="1:5" x14ac:dyDescent="0.3">
      <c r="A239" s="8" t="s">
        <v>10</v>
      </c>
      <c r="B239" s="16" t="s">
        <v>11</v>
      </c>
      <c r="C239" s="53">
        <v>7280</v>
      </c>
      <c r="D239" s="54">
        <v>7210</v>
      </c>
      <c r="E239" s="55" t="s">
        <v>14</v>
      </c>
    </row>
    <row r="240" spans="1:5" x14ac:dyDescent="0.3">
      <c r="A240" s="19"/>
      <c r="B240" s="20" t="s">
        <v>15</v>
      </c>
      <c r="C240" s="56">
        <v>-0.27236342348551701</v>
      </c>
      <c r="D240" s="56">
        <v>-0.103290863827272</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799999999999997" customHeight="1" x14ac:dyDescent="0.3">
      <c r="A247" s="87" t="s">
        <v>25</v>
      </c>
      <c r="B247" s="87"/>
      <c r="C247" s="87"/>
      <c r="D247" s="87"/>
      <c r="E247" s="87"/>
    </row>
    <row r="248" spans="1:5" x14ac:dyDescent="0.3">
      <c r="A248" s="5" t="s">
        <v>26</v>
      </c>
    </row>
    <row r="249" spans="1:5" x14ac:dyDescent="0.3">
      <c r="A249" s="65" t="s">
        <v>996</v>
      </c>
    </row>
    <row r="250" spans="1:5" x14ac:dyDescent="0.3">
      <c r="A250" s="65" t="s">
        <v>997</v>
      </c>
    </row>
    <row r="251" spans="1:5" x14ac:dyDescent="0.3">
      <c r="A251" s="65" t="s">
        <v>966</v>
      </c>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44281</v>
      </c>
      <c r="C256" s="57">
        <v>46108</v>
      </c>
      <c r="D256" s="58">
        <v>5.5655154364572579E-2</v>
      </c>
      <c r="E256" s="59">
        <v>3</v>
      </c>
    </row>
    <row r="257" spans="1:5" x14ac:dyDescent="0.3">
      <c r="A257" s="31" t="s">
        <v>37</v>
      </c>
      <c r="B257" s="57">
        <v>44253</v>
      </c>
      <c r="C257" s="57">
        <v>46080</v>
      </c>
      <c r="D257" s="58">
        <v>5.4978325195515633E-2</v>
      </c>
      <c r="E257" s="59">
        <v>3</v>
      </c>
    </row>
    <row r="258" spans="1:5" x14ac:dyDescent="0.3">
      <c r="A258" s="60" t="s">
        <v>38</v>
      </c>
      <c r="B258" s="57">
        <v>44225</v>
      </c>
      <c r="C258" s="57">
        <v>46052</v>
      </c>
      <c r="D258" s="58">
        <v>5.5033469829741423E-2</v>
      </c>
      <c r="E258" s="59">
        <v>3</v>
      </c>
    </row>
    <row r="259" spans="1:5" x14ac:dyDescent="0.3">
      <c r="A259" s="60" t="s">
        <v>39</v>
      </c>
      <c r="B259" s="57">
        <v>44193</v>
      </c>
      <c r="C259" s="57">
        <v>46020</v>
      </c>
      <c r="D259" s="58">
        <v>5.5062039186584588E-2</v>
      </c>
      <c r="E259" s="59">
        <v>3</v>
      </c>
    </row>
    <row r="260" spans="1:5" x14ac:dyDescent="0.3">
      <c r="A260" s="60" t="s">
        <v>40</v>
      </c>
      <c r="B260" s="57">
        <v>44162</v>
      </c>
      <c r="C260" s="57">
        <v>45989</v>
      </c>
      <c r="D260" s="58">
        <v>5.4870989457190746E-2</v>
      </c>
      <c r="E260" s="59">
        <v>3</v>
      </c>
    </row>
    <row r="262" spans="1:5" x14ac:dyDescent="0.3">
      <c r="A262" s="92" t="s">
        <v>116</v>
      </c>
      <c r="B262" s="93"/>
      <c r="C262" s="93"/>
      <c r="D262" s="93"/>
      <c r="E262" s="93"/>
    </row>
    <row r="263" spans="1:5" ht="14.4" customHeight="1" x14ac:dyDescent="0.3">
      <c r="A263" s="1" t="s">
        <v>968</v>
      </c>
      <c r="B263" s="2"/>
      <c r="C263" s="94" t="s">
        <v>3</v>
      </c>
      <c r="D263" s="94" t="s">
        <v>969</v>
      </c>
      <c r="E263" s="94"/>
    </row>
    <row r="264" spans="1:5" x14ac:dyDescent="0.3">
      <c r="A264" s="3" t="s">
        <v>5</v>
      </c>
      <c r="B264" s="4"/>
      <c r="C264" s="95"/>
      <c r="D264" s="95"/>
      <c r="E264" s="95"/>
    </row>
    <row r="265" spans="1:5" x14ac:dyDescent="0.3">
      <c r="A265" s="6" t="s">
        <v>6</v>
      </c>
      <c r="B265" s="7"/>
      <c r="C265" s="96"/>
      <c r="D265" s="96"/>
      <c r="E265" s="96"/>
    </row>
    <row r="266" spans="1:5" x14ac:dyDescent="0.3">
      <c r="A266" s="8" t="s">
        <v>7</v>
      </c>
      <c r="B266" s="9" t="s">
        <v>960</v>
      </c>
      <c r="C266" s="10"/>
      <c r="D266" s="11"/>
      <c r="E266" s="11"/>
    </row>
    <row r="267" spans="1:5" x14ac:dyDescent="0.3">
      <c r="A267" s="12"/>
      <c r="B267" s="13" t="s">
        <v>9</v>
      </c>
      <c r="C267" s="14"/>
      <c r="D267" s="15"/>
      <c r="E267" s="15"/>
    </row>
    <row r="268" spans="1:5" x14ac:dyDescent="0.3">
      <c r="A268" s="8" t="s">
        <v>10</v>
      </c>
      <c r="B268" s="16" t="s">
        <v>11</v>
      </c>
      <c r="C268" s="53">
        <v>4420</v>
      </c>
      <c r="D268" s="54">
        <v>4110</v>
      </c>
      <c r="E268" s="55" t="s">
        <v>14</v>
      </c>
    </row>
    <row r="269" spans="1:5" x14ac:dyDescent="0.3">
      <c r="A269" s="19"/>
      <c r="B269" s="20" t="s">
        <v>15</v>
      </c>
      <c r="C269" s="56">
        <v>-0.55792583891928205</v>
      </c>
      <c r="D269" s="56">
        <v>-0.163061542693168</v>
      </c>
      <c r="E269" s="22"/>
    </row>
    <row r="270" spans="1:5" x14ac:dyDescent="0.3">
      <c r="A270" s="8" t="s">
        <v>16</v>
      </c>
      <c r="B270" s="16" t="s">
        <v>11</v>
      </c>
      <c r="C270" s="53">
        <v>6750</v>
      </c>
      <c r="D270" s="53">
        <v>8580</v>
      </c>
      <c r="E270" s="55" t="s">
        <v>14</v>
      </c>
    </row>
    <row r="271" spans="1:5" x14ac:dyDescent="0.3">
      <c r="A271" s="19"/>
      <c r="B271" s="20" t="s">
        <v>15</v>
      </c>
      <c r="C271" s="56">
        <v>-0.32464066935604402</v>
      </c>
      <c r="D271" s="56">
        <v>-3.0183238893821601E-2</v>
      </c>
      <c r="E271" s="22"/>
    </row>
    <row r="272" spans="1:5" x14ac:dyDescent="0.3">
      <c r="A272" s="8" t="s">
        <v>19</v>
      </c>
      <c r="B272" s="16" t="s">
        <v>11</v>
      </c>
      <c r="C272" s="53">
        <v>10170</v>
      </c>
      <c r="D272" s="53">
        <v>14310</v>
      </c>
      <c r="E272" s="55" t="s">
        <v>14</v>
      </c>
    </row>
    <row r="273" spans="1:5" x14ac:dyDescent="0.3">
      <c r="A273" s="19"/>
      <c r="B273" s="20" t="s">
        <v>15</v>
      </c>
      <c r="C273" s="56">
        <v>1.7369686478168899E-2</v>
      </c>
      <c r="D273" s="56">
        <v>7.42581986416571E-2</v>
      </c>
      <c r="E273" s="22"/>
    </row>
    <row r="274" spans="1:5" x14ac:dyDescent="0.3">
      <c r="A274" s="8" t="s">
        <v>22</v>
      </c>
      <c r="B274" s="16" t="s">
        <v>11</v>
      </c>
      <c r="C274" s="53">
        <v>19130</v>
      </c>
      <c r="D274" s="53">
        <v>18590</v>
      </c>
      <c r="E274" s="55" t="s">
        <v>14</v>
      </c>
    </row>
    <row r="275" spans="1:5" x14ac:dyDescent="0.3">
      <c r="A275" s="19"/>
      <c r="B275" s="20" t="s">
        <v>15</v>
      </c>
      <c r="C275" s="56">
        <v>0.91290870807640201</v>
      </c>
      <c r="D275" s="56">
        <v>0.13198719095612299</v>
      </c>
      <c r="E275" s="22"/>
    </row>
    <row r="276" spans="1:5" ht="33" customHeight="1" x14ac:dyDescent="0.3">
      <c r="A276" s="87" t="s">
        <v>25</v>
      </c>
      <c r="B276" s="87"/>
      <c r="C276" s="87"/>
      <c r="D276" s="87"/>
      <c r="E276" s="87"/>
    </row>
    <row r="277" spans="1:5" x14ac:dyDescent="0.3">
      <c r="A277" s="5" t="s">
        <v>26</v>
      </c>
    </row>
    <row r="278" spans="1:5" x14ac:dyDescent="0.3">
      <c r="A278" s="65" t="s">
        <v>1126</v>
      </c>
    </row>
    <row r="279" spans="1:5" x14ac:dyDescent="0.3">
      <c r="A279" s="65" t="s">
        <v>1053</v>
      </c>
    </row>
    <row r="280" spans="1:5" x14ac:dyDescent="0.3">
      <c r="A280" s="65" t="s">
        <v>1054</v>
      </c>
    </row>
    <row r="281" spans="1:5" x14ac:dyDescent="0.3">
      <c r="A281" s="5" t="s">
        <v>51</v>
      </c>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44225</v>
      </c>
      <c r="C285" s="57">
        <v>46052</v>
      </c>
      <c r="D285" s="58">
        <v>0.14099051651498784</v>
      </c>
      <c r="E285" s="59">
        <v>4</v>
      </c>
    </row>
    <row r="286" spans="1:5" x14ac:dyDescent="0.3">
      <c r="A286" s="31" t="s">
        <v>37</v>
      </c>
      <c r="B286" s="57">
        <v>44195</v>
      </c>
      <c r="C286" s="57">
        <v>46022</v>
      </c>
      <c r="D286" s="58">
        <v>0.14243659685013091</v>
      </c>
      <c r="E286" s="59">
        <v>4</v>
      </c>
    </row>
    <row r="287" spans="1:5" x14ac:dyDescent="0.3">
      <c r="A287" s="60" t="s">
        <v>38</v>
      </c>
      <c r="B287" s="57">
        <v>44162</v>
      </c>
      <c r="C287" s="57">
        <v>45989</v>
      </c>
      <c r="D287" s="58">
        <v>0.14348270368199942</v>
      </c>
      <c r="E287" s="59">
        <v>4</v>
      </c>
    </row>
    <row r="288" spans="1:5" x14ac:dyDescent="0.3">
      <c r="A288" s="60" t="s">
        <v>39</v>
      </c>
      <c r="B288" s="57">
        <v>44134</v>
      </c>
      <c r="C288" s="57">
        <v>45961</v>
      </c>
      <c r="D288" s="58">
        <v>0.14507613835146138</v>
      </c>
      <c r="E288" s="59">
        <v>4</v>
      </c>
    </row>
    <row r="289" spans="1:5" x14ac:dyDescent="0.3">
      <c r="A289" s="60" t="s">
        <v>40</v>
      </c>
      <c r="B289" s="57">
        <v>44103</v>
      </c>
      <c r="C289" s="57">
        <v>45930</v>
      </c>
      <c r="D289" s="58">
        <v>0.14880114640994443</v>
      </c>
      <c r="E289" s="59">
        <v>4</v>
      </c>
    </row>
    <row r="291" spans="1:5" x14ac:dyDescent="0.3">
      <c r="A291" s="92" t="s">
        <v>127</v>
      </c>
      <c r="B291" s="93"/>
      <c r="C291" s="93"/>
      <c r="D291" s="93"/>
      <c r="E291" s="93"/>
    </row>
    <row r="292" spans="1:5" ht="14.4" customHeight="1" x14ac:dyDescent="0.3">
      <c r="A292" s="1" t="s">
        <v>968</v>
      </c>
      <c r="B292" s="2"/>
      <c r="C292" s="94" t="s">
        <v>3</v>
      </c>
      <c r="D292" s="94" t="s">
        <v>969</v>
      </c>
      <c r="E292" s="94"/>
    </row>
    <row r="293" spans="1:5" x14ac:dyDescent="0.3">
      <c r="A293" s="3" t="s">
        <v>5</v>
      </c>
      <c r="B293" s="4"/>
      <c r="C293" s="95"/>
      <c r="D293" s="95"/>
      <c r="E293" s="95"/>
    </row>
    <row r="294" spans="1:5" x14ac:dyDescent="0.3">
      <c r="A294" s="6" t="s">
        <v>6</v>
      </c>
      <c r="B294" s="7"/>
      <c r="C294" s="96"/>
      <c r="D294" s="96"/>
      <c r="E294" s="96"/>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3700</v>
      </c>
      <c r="D297" s="54">
        <v>3150</v>
      </c>
      <c r="E297" s="55" t="s">
        <v>14</v>
      </c>
    </row>
    <row r="298" spans="1:5" x14ac:dyDescent="0.3">
      <c r="A298" s="19"/>
      <c r="B298" s="20" t="s">
        <v>15</v>
      </c>
      <c r="C298" s="56">
        <v>-0.63023854165014503</v>
      </c>
      <c r="D298" s="56">
        <v>-0.20646386832535199</v>
      </c>
      <c r="E298" s="22"/>
    </row>
    <row r="299" spans="1:5" x14ac:dyDescent="0.3">
      <c r="A299" s="8" t="s">
        <v>16</v>
      </c>
      <c r="B299" s="16" t="s">
        <v>11</v>
      </c>
      <c r="C299" s="53">
        <v>7340</v>
      </c>
      <c r="D299" s="53">
        <v>8240</v>
      </c>
      <c r="E299" s="55" t="s">
        <v>14</v>
      </c>
    </row>
    <row r="300" spans="1:5" x14ac:dyDescent="0.3">
      <c r="A300" s="19"/>
      <c r="B300" s="20" t="s">
        <v>15</v>
      </c>
      <c r="C300" s="56">
        <v>-0.265872119838376</v>
      </c>
      <c r="D300" s="56">
        <v>-3.7871325634207899E-2</v>
      </c>
      <c r="E300" s="22"/>
    </row>
    <row r="301" spans="1:5" x14ac:dyDescent="0.3">
      <c r="A301" s="8" t="s">
        <v>19</v>
      </c>
      <c r="B301" s="16" t="s">
        <v>11</v>
      </c>
      <c r="C301" s="53">
        <v>10400</v>
      </c>
      <c r="D301" s="53">
        <v>12290</v>
      </c>
      <c r="E301" s="55" t="s">
        <v>14</v>
      </c>
    </row>
    <row r="302" spans="1:5" x14ac:dyDescent="0.3">
      <c r="A302" s="19"/>
      <c r="B302" s="20" t="s">
        <v>15</v>
      </c>
      <c r="C302" s="56">
        <v>3.9674775705957503E-2</v>
      </c>
      <c r="D302" s="56">
        <v>4.2107357213606401E-2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4.200000000000003" customHeight="1" x14ac:dyDescent="0.3">
      <c r="A305" s="87" t="s">
        <v>25</v>
      </c>
      <c r="B305" s="87"/>
      <c r="C305" s="87"/>
      <c r="D305" s="87"/>
      <c r="E305" s="87"/>
    </row>
    <row r="306" spans="1:5" x14ac:dyDescent="0.3">
      <c r="A306" s="5" t="s">
        <v>26</v>
      </c>
    </row>
    <row r="307" spans="1:5" x14ac:dyDescent="0.3">
      <c r="A307" s="65" t="s">
        <v>1094</v>
      </c>
    </row>
    <row r="308" spans="1:5" x14ac:dyDescent="0.3">
      <c r="A308" s="65" t="s">
        <v>1140</v>
      </c>
    </row>
    <row r="309" spans="1:5" x14ac:dyDescent="0.3">
      <c r="A309" s="65" t="s">
        <v>1093</v>
      </c>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44285</v>
      </c>
      <c r="C314" s="57">
        <v>46112</v>
      </c>
      <c r="D314" s="58">
        <v>0.1692632984465505</v>
      </c>
      <c r="E314" s="59">
        <v>4</v>
      </c>
    </row>
    <row r="315" spans="1:5" x14ac:dyDescent="0.3">
      <c r="A315" s="31" t="s">
        <v>37</v>
      </c>
      <c r="B315" s="57">
        <v>44253</v>
      </c>
      <c r="C315" s="57">
        <v>46080</v>
      </c>
      <c r="D315" s="58">
        <v>0.16707366632934348</v>
      </c>
      <c r="E315" s="59">
        <v>4</v>
      </c>
    </row>
    <row r="316" spans="1:5" x14ac:dyDescent="0.3">
      <c r="A316" s="60" t="s">
        <v>38</v>
      </c>
      <c r="B316" s="57">
        <v>44225</v>
      </c>
      <c r="C316" s="57">
        <v>46052</v>
      </c>
      <c r="D316" s="58">
        <v>0.16727469904007453</v>
      </c>
      <c r="E316" s="59">
        <v>4</v>
      </c>
    </row>
    <row r="317" spans="1:5" x14ac:dyDescent="0.3">
      <c r="A317" s="60" t="s">
        <v>39</v>
      </c>
      <c r="B317" s="57">
        <v>44195</v>
      </c>
      <c r="C317" s="57">
        <v>46022</v>
      </c>
      <c r="D317" s="58">
        <v>0.16744996544697491</v>
      </c>
      <c r="E317" s="59">
        <v>4</v>
      </c>
    </row>
    <row r="318" spans="1:5" x14ac:dyDescent="0.3">
      <c r="A318" s="60" t="s">
        <v>40</v>
      </c>
      <c r="B318" s="57">
        <v>44162</v>
      </c>
      <c r="C318" s="57">
        <v>45989</v>
      </c>
      <c r="D318" s="58">
        <v>0.16803786903496784</v>
      </c>
      <c r="E318" s="59">
        <v>4</v>
      </c>
    </row>
    <row r="320" spans="1:5" x14ac:dyDescent="0.3">
      <c r="A320" s="92" t="s">
        <v>141</v>
      </c>
      <c r="B320" s="93"/>
      <c r="C320" s="93"/>
      <c r="D320" s="93"/>
      <c r="E320" s="93"/>
    </row>
    <row r="321" spans="1:5" ht="14.4" customHeight="1" x14ac:dyDescent="0.3">
      <c r="A321" s="1" t="s">
        <v>978</v>
      </c>
      <c r="B321" s="2"/>
      <c r="C321" s="94" t="s">
        <v>3</v>
      </c>
      <c r="D321" s="94" t="s">
        <v>979</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9120</v>
      </c>
      <c r="D326" s="54">
        <v>9390</v>
      </c>
      <c r="E326" s="55" t="s">
        <v>14</v>
      </c>
    </row>
    <row r="327" spans="1:5" x14ac:dyDescent="0.3">
      <c r="A327" s="19"/>
      <c r="B327" s="20" t="s">
        <v>15</v>
      </c>
      <c r="C327" s="56">
        <v>-8.8492433718729696E-2</v>
      </c>
      <c r="D327" s="56">
        <v>-3.1028975715351698E-2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10140</v>
      </c>
      <c r="D330" s="53">
        <v>10270</v>
      </c>
      <c r="E330" s="55" t="s">
        <v>14</v>
      </c>
    </row>
    <row r="331" spans="1:5" x14ac:dyDescent="0.3">
      <c r="A331" s="19"/>
      <c r="B331" s="20" t="s">
        <v>15</v>
      </c>
      <c r="C331" s="56">
        <v>1.3875516792207099E-2</v>
      </c>
      <c r="D331" s="56">
        <v>1.33831645940481E-2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2.4" customHeight="1" x14ac:dyDescent="0.3">
      <c r="A334" s="87" t="s">
        <v>25</v>
      </c>
      <c r="B334" s="87"/>
      <c r="C334" s="87"/>
      <c r="D334" s="87"/>
      <c r="E334" s="87"/>
    </row>
    <row r="335" spans="1:5" x14ac:dyDescent="0.3">
      <c r="A335" s="5" t="s">
        <v>26</v>
      </c>
    </row>
    <row r="336" spans="1:5" x14ac:dyDescent="0.3">
      <c r="A336" s="65" t="s">
        <v>980</v>
      </c>
    </row>
    <row r="337" spans="1:5" x14ac:dyDescent="0.3">
      <c r="A337" s="65" t="s">
        <v>994</v>
      </c>
    </row>
    <row r="338" spans="1:5" x14ac:dyDescent="0.3">
      <c r="A338" s="65" t="s">
        <v>982</v>
      </c>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44281</v>
      </c>
      <c r="C343" s="57">
        <v>46108</v>
      </c>
      <c r="D343" s="58">
        <v>1.6553991335461309E-2</v>
      </c>
      <c r="E343" s="59">
        <v>2</v>
      </c>
    </row>
    <row r="344" spans="1:5" x14ac:dyDescent="0.3">
      <c r="A344" s="31" t="s">
        <v>37</v>
      </c>
      <c r="B344" s="57">
        <v>44253</v>
      </c>
      <c r="C344" s="57">
        <v>46080</v>
      </c>
      <c r="D344" s="58">
        <v>1.6326759074197353E-2</v>
      </c>
      <c r="E344" s="59">
        <v>2</v>
      </c>
    </row>
    <row r="345" spans="1:5" x14ac:dyDescent="0.3">
      <c r="A345" s="60" t="s">
        <v>38</v>
      </c>
      <c r="B345" s="57">
        <v>44225</v>
      </c>
      <c r="C345" s="57">
        <v>46052</v>
      </c>
      <c r="D345" s="58">
        <v>1.6330562350385158E-2</v>
      </c>
      <c r="E345" s="59">
        <v>2</v>
      </c>
    </row>
    <row r="346" spans="1:5" x14ac:dyDescent="0.3">
      <c r="A346" s="60" t="s">
        <v>39</v>
      </c>
      <c r="B346" s="57">
        <v>44193</v>
      </c>
      <c r="C346" s="57">
        <v>46020</v>
      </c>
      <c r="D346" s="58">
        <v>1.6363841021709853E-2</v>
      </c>
      <c r="E346" s="59">
        <v>2</v>
      </c>
    </row>
    <row r="347" spans="1:5" x14ac:dyDescent="0.3">
      <c r="A347" s="60" t="s">
        <v>40</v>
      </c>
      <c r="B347" s="57">
        <v>44162</v>
      </c>
      <c r="C347" s="57">
        <v>45989</v>
      </c>
      <c r="D347" s="58">
        <v>1.4808779115627804E-2</v>
      </c>
      <c r="E347" s="59">
        <v>2</v>
      </c>
    </row>
    <row r="349" spans="1:5" x14ac:dyDescent="0.3">
      <c r="A349" s="92" t="s">
        <v>151</v>
      </c>
      <c r="B349" s="93"/>
      <c r="C349" s="93"/>
      <c r="D349" s="93"/>
      <c r="E349" s="93"/>
    </row>
    <row r="350" spans="1:5" ht="14.4" customHeight="1" x14ac:dyDescent="0.3">
      <c r="A350" s="1" t="s">
        <v>968</v>
      </c>
      <c r="B350" s="2"/>
      <c r="C350" s="94" t="s">
        <v>3</v>
      </c>
      <c r="D350" s="94" t="s">
        <v>969</v>
      </c>
      <c r="E350" s="94"/>
    </row>
    <row r="351" spans="1:5" x14ac:dyDescent="0.3">
      <c r="A351" s="3" t="s">
        <v>5</v>
      </c>
      <c r="B351" s="4"/>
      <c r="C351" s="95"/>
      <c r="D351" s="95"/>
      <c r="E351" s="95"/>
    </row>
    <row r="352" spans="1:5" x14ac:dyDescent="0.3">
      <c r="A352" s="6" t="s">
        <v>6</v>
      </c>
      <c r="B352" s="7"/>
      <c r="C352" s="96"/>
      <c r="D352" s="96"/>
      <c r="E352" s="96"/>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3980</v>
      </c>
      <c r="D355" s="54">
        <v>3530</v>
      </c>
      <c r="E355" s="55" t="s">
        <v>14</v>
      </c>
    </row>
    <row r="356" spans="1:5" x14ac:dyDescent="0.3">
      <c r="A356" s="19"/>
      <c r="B356" s="20" t="s">
        <v>15</v>
      </c>
      <c r="C356" s="56">
        <v>-0.60174306274626299</v>
      </c>
      <c r="D356" s="56">
        <v>-0.18780494222543101</v>
      </c>
      <c r="E356" s="22"/>
    </row>
    <row r="357" spans="1:5" x14ac:dyDescent="0.3">
      <c r="A357" s="8" t="s">
        <v>16</v>
      </c>
      <c r="B357" s="16" t="s">
        <v>11</v>
      </c>
      <c r="C357" s="53">
        <v>7730</v>
      </c>
      <c r="D357" s="53">
        <v>10150</v>
      </c>
      <c r="E357" s="55" t="s">
        <v>14</v>
      </c>
    </row>
    <row r="358" spans="1:5" x14ac:dyDescent="0.3">
      <c r="A358" s="19"/>
      <c r="B358" s="20" t="s">
        <v>15</v>
      </c>
      <c r="C358" s="56">
        <v>-0.226920582120582</v>
      </c>
      <c r="D358" s="56">
        <v>3.0186333999435702E-3</v>
      </c>
      <c r="E358" s="22"/>
    </row>
    <row r="359" spans="1:5" x14ac:dyDescent="0.3">
      <c r="A359" s="8" t="s">
        <v>19</v>
      </c>
      <c r="B359" s="16" t="s">
        <v>11</v>
      </c>
      <c r="C359" s="53">
        <v>10670</v>
      </c>
      <c r="D359" s="53">
        <v>14930</v>
      </c>
      <c r="E359" s="55" t="s">
        <v>14</v>
      </c>
    </row>
    <row r="360" spans="1:5" x14ac:dyDescent="0.3">
      <c r="A360" s="19"/>
      <c r="B360" s="20" t="s">
        <v>15</v>
      </c>
      <c r="C360" s="56">
        <v>6.6962765017248196E-2</v>
      </c>
      <c r="D360" s="56">
        <v>8.3479086361602797E-2</v>
      </c>
      <c r="E360" s="22"/>
    </row>
    <row r="361" spans="1:5" x14ac:dyDescent="0.3">
      <c r="A361" s="8" t="s">
        <v>22</v>
      </c>
      <c r="B361" s="16" t="s">
        <v>11</v>
      </c>
      <c r="C361" s="53">
        <v>14180</v>
      </c>
      <c r="D361" s="53">
        <v>19230</v>
      </c>
      <c r="E361" s="55" t="s">
        <v>14</v>
      </c>
    </row>
    <row r="362" spans="1:5" x14ac:dyDescent="0.3">
      <c r="A362" s="19"/>
      <c r="B362" s="20" t="s">
        <v>15</v>
      </c>
      <c r="C362" s="56">
        <v>0.41838211485870502</v>
      </c>
      <c r="D362" s="56">
        <v>0.13965712265423599</v>
      </c>
      <c r="E362" s="22"/>
    </row>
    <row r="363" spans="1:5" ht="32.4" customHeight="1" x14ac:dyDescent="0.3">
      <c r="A363" s="87" t="s">
        <v>25</v>
      </c>
      <c r="B363" s="87"/>
      <c r="C363" s="87"/>
      <c r="D363" s="87"/>
      <c r="E363" s="87"/>
    </row>
    <row r="364" spans="1:5" x14ac:dyDescent="0.3">
      <c r="A364" s="5" t="s">
        <v>26</v>
      </c>
    </row>
    <row r="365" spans="1:5" x14ac:dyDescent="0.3">
      <c r="A365" s="65" t="s">
        <v>1141</v>
      </c>
    </row>
    <row r="366" spans="1:5" x14ac:dyDescent="0.3">
      <c r="A366" s="65" t="s">
        <v>1101</v>
      </c>
    </row>
    <row r="367" spans="1:5" x14ac:dyDescent="0.3">
      <c r="A367" s="65" t="s">
        <v>1093</v>
      </c>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44285</v>
      </c>
      <c r="C372" s="57">
        <v>46112</v>
      </c>
      <c r="D372" s="58">
        <v>0.15276829995000624</v>
      </c>
      <c r="E372" s="59">
        <v>4</v>
      </c>
    </row>
    <row r="373" spans="1:5" x14ac:dyDescent="0.3">
      <c r="A373" s="31" t="s">
        <v>37</v>
      </c>
      <c r="B373" s="57">
        <v>44253</v>
      </c>
      <c r="C373" s="57">
        <v>46080</v>
      </c>
      <c r="D373" s="58">
        <v>0.15166522129853099</v>
      </c>
      <c r="E373" s="59">
        <v>4</v>
      </c>
    </row>
    <row r="374" spans="1:5" x14ac:dyDescent="0.3">
      <c r="A374" s="60" t="s">
        <v>38</v>
      </c>
      <c r="B374" s="57">
        <v>44225</v>
      </c>
      <c r="C374" s="57">
        <v>46052</v>
      </c>
      <c r="D374" s="58">
        <v>0.15167680257248983</v>
      </c>
      <c r="E374" s="59">
        <v>4</v>
      </c>
    </row>
    <row r="375" spans="1:5" x14ac:dyDescent="0.3">
      <c r="A375" s="60" t="s">
        <v>39</v>
      </c>
      <c r="B375" s="57">
        <v>44195</v>
      </c>
      <c r="C375" s="57">
        <v>46022</v>
      </c>
      <c r="D375" s="58">
        <v>0.15160899048799881</v>
      </c>
      <c r="E375" s="59">
        <v>4</v>
      </c>
    </row>
    <row r="376" spans="1:5" x14ac:dyDescent="0.3">
      <c r="A376" s="60" t="s">
        <v>40</v>
      </c>
      <c r="B376" s="57">
        <v>44162</v>
      </c>
      <c r="C376" s="57">
        <v>45989</v>
      </c>
      <c r="D376" s="58">
        <v>0.15146138959359137</v>
      </c>
      <c r="E376" s="59">
        <v>4</v>
      </c>
    </row>
    <row r="378" spans="1:5" x14ac:dyDescent="0.3">
      <c r="A378" s="92" t="s">
        <v>162</v>
      </c>
      <c r="B378" s="93"/>
      <c r="C378" s="93"/>
      <c r="D378" s="93"/>
      <c r="E378" s="93"/>
    </row>
    <row r="379" spans="1:5" ht="14.4" customHeight="1"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61">
        <v>8850</v>
      </c>
      <c r="D384" s="62">
        <v>8550</v>
      </c>
      <c r="E384" s="63" t="s">
        <v>14</v>
      </c>
    </row>
    <row r="385" spans="1:5" x14ac:dyDescent="0.3">
      <c r="A385" s="19"/>
      <c r="B385" s="20" t="s">
        <v>15</v>
      </c>
      <c r="C385" s="56">
        <v>-0.115041987554899</v>
      </c>
      <c r="D385" s="56">
        <v>-3.0927079068831301E-2</v>
      </c>
      <c r="E385" s="22"/>
    </row>
    <row r="386" spans="1:5" x14ac:dyDescent="0.3">
      <c r="A386" s="8" t="s">
        <v>16</v>
      </c>
      <c r="B386" s="16" t="s">
        <v>11</v>
      </c>
      <c r="C386" s="61">
        <v>8880</v>
      </c>
      <c r="D386" s="61">
        <v>9520</v>
      </c>
      <c r="E386" s="63" t="s">
        <v>14</v>
      </c>
    </row>
    <row r="387" spans="1:5" x14ac:dyDescent="0.3">
      <c r="A387" s="19"/>
      <c r="B387" s="20" t="s">
        <v>15</v>
      </c>
      <c r="C387" s="56">
        <v>-0.111513854619298</v>
      </c>
      <c r="D387" s="56">
        <v>-9.8356949563585001E-3</v>
      </c>
      <c r="E387" s="22"/>
    </row>
    <row r="388" spans="1:5" x14ac:dyDescent="0.3">
      <c r="A388" s="8" t="s">
        <v>19</v>
      </c>
      <c r="B388" s="16" t="s">
        <v>11</v>
      </c>
      <c r="C388" s="61">
        <v>10310</v>
      </c>
      <c r="D388" s="61">
        <v>11050</v>
      </c>
      <c r="E388" s="63" t="s">
        <v>14</v>
      </c>
    </row>
    <row r="389" spans="1:5" x14ac:dyDescent="0.3">
      <c r="A389" s="19"/>
      <c r="B389" s="20" t="s">
        <v>15</v>
      </c>
      <c r="C389" s="56">
        <v>3.08013700293925E-2</v>
      </c>
      <c r="D389" s="56">
        <v>2.01765364532469E-2</v>
      </c>
      <c r="E389" s="22"/>
    </row>
    <row r="390" spans="1:5" x14ac:dyDescent="0.3">
      <c r="A390" s="8" t="s">
        <v>22</v>
      </c>
      <c r="B390" s="16" t="s">
        <v>11</v>
      </c>
      <c r="C390" s="61">
        <v>12280</v>
      </c>
      <c r="D390" s="61">
        <v>12700</v>
      </c>
      <c r="E390" s="63" t="s">
        <v>14</v>
      </c>
    </row>
    <row r="391" spans="1:5" x14ac:dyDescent="0.3">
      <c r="A391" s="19"/>
      <c r="B391" s="20" t="s">
        <v>15</v>
      </c>
      <c r="C391" s="56">
        <v>0.228363161616711</v>
      </c>
      <c r="D391" s="56">
        <v>4.8927266801036498E-2</v>
      </c>
      <c r="E391" s="22"/>
    </row>
    <row r="392" spans="1:5" ht="34.200000000000003" customHeight="1" x14ac:dyDescent="0.3">
      <c r="A392" s="87" t="s">
        <v>25</v>
      </c>
      <c r="B392" s="87"/>
      <c r="C392" s="87"/>
      <c r="D392" s="87"/>
      <c r="E392" s="87"/>
    </row>
    <row r="393" spans="1:5" x14ac:dyDescent="0.3">
      <c r="A393" s="5" t="s">
        <v>26</v>
      </c>
    </row>
    <row r="394" spans="1:5" x14ac:dyDescent="0.3">
      <c r="A394" s="65" t="s">
        <v>1071</v>
      </c>
    </row>
    <row r="395" spans="1:5" x14ac:dyDescent="0.3">
      <c r="A395" s="65" t="s">
        <v>1116</v>
      </c>
    </row>
    <row r="396" spans="1:5" x14ac:dyDescent="0.3">
      <c r="A396" s="65" t="s">
        <v>972</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44281</v>
      </c>
      <c r="C401" s="57">
        <v>46108</v>
      </c>
      <c r="D401" s="58">
        <v>2.7639804935217456E-2</v>
      </c>
      <c r="E401" s="59">
        <v>2</v>
      </c>
    </row>
    <row r="402" spans="1:5" x14ac:dyDescent="0.3">
      <c r="A402" s="31" t="s">
        <v>37</v>
      </c>
      <c r="B402" s="57">
        <v>44253</v>
      </c>
      <c r="C402" s="57">
        <v>46080</v>
      </c>
      <c r="D402" s="58">
        <v>2.6819057289908455E-2</v>
      </c>
      <c r="E402" s="59">
        <v>2</v>
      </c>
    </row>
    <row r="403" spans="1:5" x14ac:dyDescent="0.3">
      <c r="A403" s="64" t="s">
        <v>38</v>
      </c>
      <c r="B403" s="57">
        <v>44225</v>
      </c>
      <c r="C403" s="57">
        <v>46052</v>
      </c>
      <c r="D403" s="58">
        <v>2.7045006662072248E-2</v>
      </c>
      <c r="E403" s="59">
        <v>2</v>
      </c>
    </row>
    <row r="404" spans="1:5" x14ac:dyDescent="0.3">
      <c r="A404" s="64" t="s">
        <v>39</v>
      </c>
      <c r="B404" s="57">
        <v>44193</v>
      </c>
      <c r="C404" s="57">
        <v>46020</v>
      </c>
      <c r="D404" s="58">
        <v>2.7295417671416813E-2</v>
      </c>
      <c r="E404" s="59">
        <v>2</v>
      </c>
    </row>
    <row r="405" spans="1:5" x14ac:dyDescent="0.3">
      <c r="A405" s="64" t="s">
        <v>40</v>
      </c>
      <c r="B405" s="57">
        <v>44162</v>
      </c>
      <c r="C405" s="57">
        <v>45989</v>
      </c>
      <c r="D405" s="58">
        <v>2.7264339182777087E-2</v>
      </c>
      <c r="E405" s="59">
        <v>2</v>
      </c>
    </row>
    <row r="407" spans="1:5" x14ac:dyDescent="0.3">
      <c r="A407" s="92" t="s">
        <v>171</v>
      </c>
      <c r="B407" s="93"/>
      <c r="C407" s="93"/>
      <c r="D407" s="93"/>
      <c r="E407" s="93"/>
    </row>
    <row r="408" spans="1:5" ht="14.4" customHeight="1"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61">
        <v>5880</v>
      </c>
      <c r="D413" s="62">
        <v>5950</v>
      </c>
      <c r="E413" s="63" t="s">
        <v>14</v>
      </c>
    </row>
    <row r="414" spans="1:5" x14ac:dyDescent="0.3">
      <c r="A414" s="19"/>
      <c r="B414" s="20" t="s">
        <v>15</v>
      </c>
      <c r="C414" s="56">
        <v>-0.41194298104320098</v>
      </c>
      <c r="D414" s="56">
        <v>-0.15882401247185099</v>
      </c>
      <c r="E414" s="22"/>
    </row>
    <row r="415" spans="1:5" x14ac:dyDescent="0.3">
      <c r="A415" s="8" t="s">
        <v>16</v>
      </c>
      <c r="B415" s="16" t="s">
        <v>11</v>
      </c>
      <c r="C415" s="61">
        <v>7950</v>
      </c>
      <c r="D415" s="61">
        <v>7680</v>
      </c>
      <c r="E415" s="63" t="s">
        <v>14</v>
      </c>
    </row>
    <row r="416" spans="1:5" x14ac:dyDescent="0.3">
      <c r="A416" s="19"/>
      <c r="B416" s="20" t="s">
        <v>15</v>
      </c>
      <c r="C416" s="56">
        <v>-0.20535920755762599</v>
      </c>
      <c r="D416" s="56">
        <v>-8.4355237352249104E-2</v>
      </c>
      <c r="E416" s="22"/>
    </row>
    <row r="417" spans="1:5" x14ac:dyDescent="0.3">
      <c r="A417" s="8" t="s">
        <v>19</v>
      </c>
      <c r="B417" s="16" t="s">
        <v>11</v>
      </c>
      <c r="C417" s="61">
        <v>10000</v>
      </c>
      <c r="D417" s="61">
        <v>10750</v>
      </c>
      <c r="E417" s="63" t="s">
        <v>14</v>
      </c>
    </row>
    <row r="418" spans="1:5" x14ac:dyDescent="0.3">
      <c r="A418" s="19"/>
      <c r="B418" s="20" t="s">
        <v>15</v>
      </c>
      <c r="C418" s="56">
        <v>-1.3441058591512299E-4</v>
      </c>
      <c r="D418" s="56">
        <v>2.4521588785402899E-2</v>
      </c>
      <c r="E418" s="22"/>
    </row>
    <row r="419" spans="1:5" x14ac:dyDescent="0.3">
      <c r="A419" s="8" t="s">
        <v>22</v>
      </c>
      <c r="B419" s="16" t="s">
        <v>11</v>
      </c>
      <c r="C419" s="61">
        <v>13530</v>
      </c>
      <c r="D419" s="61">
        <v>13650</v>
      </c>
      <c r="E419" s="63" t="s">
        <v>14</v>
      </c>
    </row>
    <row r="420" spans="1:5" x14ac:dyDescent="0.3">
      <c r="A420" s="19"/>
      <c r="B420" s="20" t="s">
        <v>15</v>
      </c>
      <c r="C420" s="56">
        <v>0.353438099047924</v>
      </c>
      <c r="D420" s="56">
        <v>0.109160269135507</v>
      </c>
      <c r="E420" s="22"/>
    </row>
    <row r="421" spans="1:5" ht="33" customHeight="1" x14ac:dyDescent="0.3">
      <c r="A421" s="87" t="s">
        <v>25</v>
      </c>
      <c r="B421" s="87"/>
      <c r="C421" s="87"/>
      <c r="D421" s="87"/>
      <c r="E421" s="87"/>
    </row>
    <row r="422" spans="1:5" x14ac:dyDescent="0.3">
      <c r="A422" s="5" t="s">
        <v>26</v>
      </c>
    </row>
    <row r="423" spans="1:5" x14ac:dyDescent="0.3">
      <c r="A423" s="65" t="s">
        <v>964</v>
      </c>
    </row>
    <row r="424" spans="1:5" x14ac:dyDescent="0.3">
      <c r="A424" s="65" t="s">
        <v>1109</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44285</v>
      </c>
      <c r="C430" s="57">
        <v>46112</v>
      </c>
      <c r="D430" s="58">
        <v>9.2250177336602346E-2</v>
      </c>
      <c r="E430" s="59">
        <v>3</v>
      </c>
    </row>
    <row r="431" spans="1:5" x14ac:dyDescent="0.3">
      <c r="A431" s="31" t="s">
        <v>37</v>
      </c>
      <c r="B431" s="57">
        <v>44250</v>
      </c>
      <c r="C431" s="57">
        <v>46077</v>
      </c>
      <c r="D431" s="58">
        <v>9.154660756481163E-2</v>
      </c>
      <c r="E431" s="59">
        <v>3</v>
      </c>
    </row>
    <row r="432" spans="1:5" x14ac:dyDescent="0.3">
      <c r="A432" s="64" t="s">
        <v>38</v>
      </c>
      <c r="B432" s="57">
        <v>44222</v>
      </c>
      <c r="C432" s="57">
        <v>46049</v>
      </c>
      <c r="D432" s="58">
        <v>9.1941736019959544E-2</v>
      </c>
      <c r="E432" s="59">
        <v>3</v>
      </c>
    </row>
    <row r="433" spans="1:5" x14ac:dyDescent="0.3">
      <c r="A433" s="64" t="s">
        <v>39</v>
      </c>
      <c r="B433" s="57">
        <v>44194</v>
      </c>
      <c r="C433" s="57">
        <v>46021</v>
      </c>
      <c r="D433" s="58">
        <v>9.2711928284314626E-2</v>
      </c>
      <c r="E433" s="59">
        <v>3</v>
      </c>
    </row>
    <row r="434" spans="1:5" x14ac:dyDescent="0.3">
      <c r="A434" s="64" t="s">
        <v>40</v>
      </c>
      <c r="B434" s="57">
        <v>44159</v>
      </c>
      <c r="C434" s="57">
        <v>45986</v>
      </c>
      <c r="D434" s="58">
        <v>9.3022155731481773E-2</v>
      </c>
      <c r="E434" s="59">
        <v>3</v>
      </c>
    </row>
    <row r="436" spans="1:5" x14ac:dyDescent="0.3">
      <c r="A436" s="92" t="s">
        <v>835</v>
      </c>
      <c r="B436" s="93"/>
      <c r="C436" s="93"/>
      <c r="D436" s="93"/>
      <c r="E436" s="93"/>
    </row>
    <row r="437" spans="1:5" ht="14.4" customHeight="1" x14ac:dyDescent="0.3">
      <c r="A437" s="1" t="s">
        <v>2</v>
      </c>
      <c r="B437" s="2"/>
      <c r="C437" s="94" t="s">
        <v>3</v>
      </c>
      <c r="D437" s="94" t="s">
        <v>4</v>
      </c>
      <c r="E437" s="94"/>
    </row>
    <row r="438" spans="1:5" x14ac:dyDescent="0.3">
      <c r="A438" s="3" t="s">
        <v>5</v>
      </c>
      <c r="B438" s="4"/>
      <c r="C438" s="95"/>
      <c r="D438" s="95"/>
      <c r="E438" s="95"/>
    </row>
    <row r="439" spans="1:5" x14ac:dyDescent="0.3">
      <c r="A439" s="6" t="s">
        <v>6</v>
      </c>
      <c r="B439" s="7"/>
      <c r="C439" s="96"/>
      <c r="D439" s="96"/>
      <c r="E439" s="96"/>
    </row>
    <row r="440" spans="1:5" x14ac:dyDescent="0.3">
      <c r="A440" s="8" t="s">
        <v>7</v>
      </c>
      <c r="B440" s="9" t="s">
        <v>8</v>
      </c>
      <c r="C440" s="10"/>
      <c r="D440" s="11"/>
      <c r="E440" s="11"/>
    </row>
    <row r="441" spans="1:5" x14ac:dyDescent="0.3">
      <c r="A441" s="12"/>
      <c r="B441" s="13" t="s">
        <v>9</v>
      </c>
      <c r="C441" s="14"/>
      <c r="D441" s="15"/>
      <c r="E441" s="15"/>
    </row>
    <row r="442" spans="1:5" x14ac:dyDescent="0.3">
      <c r="A442" s="8" t="s">
        <v>10</v>
      </c>
      <c r="B442" s="16" t="s">
        <v>11</v>
      </c>
      <c r="C442" s="17" t="s">
        <v>1147</v>
      </c>
      <c r="D442" s="18" t="s">
        <v>833</v>
      </c>
      <c r="E442" s="17" t="s">
        <v>14</v>
      </c>
    </row>
    <row r="443" spans="1:5" x14ac:dyDescent="0.3">
      <c r="A443" s="19"/>
      <c r="B443" s="20" t="s">
        <v>15</v>
      </c>
      <c r="C443" s="21">
        <v>-0.23310656655971462</v>
      </c>
      <c r="D443" s="21">
        <v>-8.6521881873921624E-2</v>
      </c>
      <c r="E443" s="22"/>
    </row>
    <row r="444" spans="1:5" x14ac:dyDescent="0.3">
      <c r="A444" s="8" t="s">
        <v>16</v>
      </c>
      <c r="B444" s="16" t="s">
        <v>11</v>
      </c>
      <c r="C444" s="17" t="s">
        <v>1009</v>
      </c>
      <c r="D444" s="17" t="s">
        <v>1148</v>
      </c>
      <c r="E444" s="17" t="s">
        <v>14</v>
      </c>
    </row>
    <row r="445" spans="1:5" x14ac:dyDescent="0.3">
      <c r="A445" s="19"/>
      <c r="B445" s="20" t="s">
        <v>15</v>
      </c>
      <c r="C445" s="21">
        <v>-0.18025560562998222</v>
      </c>
      <c r="D445" s="21">
        <v>-7.8656007651286663E-2</v>
      </c>
      <c r="E445" s="22"/>
    </row>
    <row r="446" spans="1:5" x14ac:dyDescent="0.3">
      <c r="A446" s="8" t="s">
        <v>19</v>
      </c>
      <c r="B446" s="16" t="s">
        <v>11</v>
      </c>
      <c r="C446" s="17" t="s">
        <v>157</v>
      </c>
      <c r="D446" s="17" t="s">
        <v>665</v>
      </c>
      <c r="E446" s="17" t="s">
        <v>14</v>
      </c>
    </row>
    <row r="447" spans="1:5" x14ac:dyDescent="0.3">
      <c r="A447" s="19"/>
      <c r="B447" s="20" t="s">
        <v>15</v>
      </c>
      <c r="C447" s="21">
        <v>2.8065222258152778E-2</v>
      </c>
      <c r="D447" s="21">
        <v>1.8637437213080421E-2</v>
      </c>
      <c r="E447" s="22"/>
    </row>
    <row r="448" spans="1:5" x14ac:dyDescent="0.3">
      <c r="A448" s="8" t="s">
        <v>22</v>
      </c>
      <c r="B448" s="16" t="s">
        <v>11</v>
      </c>
      <c r="C448" s="17" t="s">
        <v>1149</v>
      </c>
      <c r="D448" s="17" t="s">
        <v>1150</v>
      </c>
      <c r="E448" s="17" t="s">
        <v>14</v>
      </c>
    </row>
    <row r="449" spans="1:5" x14ac:dyDescent="0.3">
      <c r="A449" s="19"/>
      <c r="B449" s="20" t="s">
        <v>15</v>
      </c>
      <c r="C449" s="21">
        <v>0.33926973263640803</v>
      </c>
      <c r="D449" s="21">
        <v>0.10442335218630272</v>
      </c>
      <c r="E449" s="22"/>
    </row>
    <row r="450" spans="1:5" ht="34.200000000000003" customHeight="1" x14ac:dyDescent="0.3">
      <c r="A450" s="87" t="s">
        <v>25</v>
      </c>
      <c r="B450" s="87"/>
      <c r="C450" s="87"/>
      <c r="D450" s="87"/>
      <c r="E450" s="87"/>
    </row>
    <row r="451" spans="1:5" x14ac:dyDescent="0.3">
      <c r="A451" s="5" t="s">
        <v>26</v>
      </c>
    </row>
    <row r="452" spans="1:5" x14ac:dyDescent="0.3">
      <c r="A452" s="5" t="s">
        <v>49</v>
      </c>
    </row>
    <row r="453" spans="1:5" x14ac:dyDescent="0.3">
      <c r="A453" s="5" t="s">
        <v>763</v>
      </c>
    </row>
    <row r="454" spans="1:5" x14ac:dyDescent="0.3">
      <c r="A454" s="5" t="s">
        <v>333</v>
      </c>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44278</v>
      </c>
      <c r="C459" s="57">
        <v>46108</v>
      </c>
      <c r="D459" s="58">
        <v>5.588318356456299E-2</v>
      </c>
      <c r="E459" s="59">
        <v>3</v>
      </c>
    </row>
    <row r="460" spans="1:5" x14ac:dyDescent="0.3">
      <c r="A460" s="31" t="s">
        <v>37</v>
      </c>
      <c r="B460" s="57">
        <v>44250</v>
      </c>
      <c r="C460" s="57">
        <v>46080</v>
      </c>
      <c r="D460" s="58">
        <v>5.4728289376970732E-2</v>
      </c>
      <c r="E460" s="59">
        <v>3</v>
      </c>
    </row>
    <row r="461" spans="1:5" x14ac:dyDescent="0.3">
      <c r="A461" s="23" t="s">
        <v>38</v>
      </c>
      <c r="B461" s="57">
        <v>44222</v>
      </c>
      <c r="C461" s="57">
        <v>46052</v>
      </c>
      <c r="D461" s="58">
        <v>5.5159323111433636E-2</v>
      </c>
      <c r="E461" s="59">
        <v>3</v>
      </c>
    </row>
    <row r="462" spans="1:5" x14ac:dyDescent="0.3">
      <c r="A462" s="23" t="s">
        <v>39</v>
      </c>
      <c r="B462" s="57">
        <v>44194</v>
      </c>
      <c r="C462" s="57">
        <v>46020</v>
      </c>
      <c r="D462" s="58">
        <v>5.5363540446699534E-2</v>
      </c>
      <c r="E462" s="59">
        <v>3</v>
      </c>
    </row>
    <row r="463" spans="1:5" x14ac:dyDescent="0.3">
      <c r="A463" s="23" t="s">
        <v>40</v>
      </c>
      <c r="B463" s="57">
        <v>44159</v>
      </c>
      <c r="C463" s="57">
        <v>45989</v>
      </c>
      <c r="D463" s="58">
        <v>5.5487189360773452E-2</v>
      </c>
      <c r="E463" s="59">
        <v>3</v>
      </c>
    </row>
    <row r="465" spans="1:5" x14ac:dyDescent="0.3">
      <c r="A465" s="92" t="s">
        <v>180</v>
      </c>
      <c r="B465" s="93"/>
      <c r="C465" s="93"/>
      <c r="D465" s="93"/>
      <c r="E465" s="93"/>
    </row>
    <row r="466" spans="1:5" ht="14.4" customHeight="1"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6050</v>
      </c>
      <c r="D471" s="54">
        <v>6100</v>
      </c>
      <c r="E471" s="55" t="s">
        <v>14</v>
      </c>
    </row>
    <row r="472" spans="1:5" x14ac:dyDescent="0.3">
      <c r="A472" s="19"/>
      <c r="B472" s="20" t="s">
        <v>15</v>
      </c>
      <c r="C472" s="56">
        <v>-0.39453385692071802</v>
      </c>
      <c r="D472" s="56">
        <v>-0.15193683307358399</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10850</v>
      </c>
      <c r="E475" s="55" t="s">
        <v>14</v>
      </c>
    </row>
    <row r="476" spans="1:5" x14ac:dyDescent="0.3">
      <c r="A476" s="19"/>
      <c r="B476" s="20" t="s">
        <v>15</v>
      </c>
      <c r="C476" s="56">
        <v>8.5241503326738393E-3</v>
      </c>
      <c r="D476" s="56">
        <v>2.7564072480099799E-2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4.200000000000003" customHeight="1" x14ac:dyDescent="0.3">
      <c r="A479" s="87" t="s">
        <v>25</v>
      </c>
      <c r="B479" s="87"/>
      <c r="C479" s="87"/>
      <c r="D479" s="87"/>
      <c r="E479" s="87"/>
    </row>
    <row r="480" spans="1:5" x14ac:dyDescent="0.3">
      <c r="A480" s="5" t="s">
        <v>26</v>
      </c>
    </row>
    <row r="481" spans="1:5" x14ac:dyDescent="0.3">
      <c r="A481" s="65" t="s">
        <v>964</v>
      </c>
    </row>
    <row r="482" spans="1:5" x14ac:dyDescent="0.3">
      <c r="A482" s="65" t="s">
        <v>1109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44285</v>
      </c>
      <c r="C488" s="57">
        <v>46112</v>
      </c>
      <c r="D488" s="58">
        <v>8.9331412017789699E-2</v>
      </c>
      <c r="E488" s="59">
        <v>3</v>
      </c>
    </row>
    <row r="489" spans="1:5" x14ac:dyDescent="0.3">
      <c r="A489" s="31" t="s">
        <v>37</v>
      </c>
      <c r="B489" s="57">
        <v>44250</v>
      </c>
      <c r="C489" s="57">
        <v>46077</v>
      </c>
      <c r="D489" s="58">
        <v>8.8599999999999998E-2</v>
      </c>
      <c r="E489" s="59">
        <v>3</v>
      </c>
    </row>
    <row r="490" spans="1:5" x14ac:dyDescent="0.3">
      <c r="A490" s="60" t="s">
        <v>38</v>
      </c>
      <c r="B490" s="57">
        <v>44222</v>
      </c>
      <c r="C490" s="57">
        <v>46049</v>
      </c>
      <c r="D490" s="58">
        <v>8.901276754003673E-2</v>
      </c>
      <c r="E490" s="59">
        <v>3</v>
      </c>
    </row>
    <row r="491" spans="1:5" x14ac:dyDescent="0.3">
      <c r="A491" s="60" t="s">
        <v>39</v>
      </c>
      <c r="B491" s="57">
        <v>44194</v>
      </c>
      <c r="C491" s="57">
        <v>46021</v>
      </c>
      <c r="D491" s="58">
        <v>8.9732992071485412E-2</v>
      </c>
      <c r="E491" s="59">
        <v>3</v>
      </c>
    </row>
    <row r="492" spans="1:5" x14ac:dyDescent="0.3">
      <c r="A492" s="60" t="s">
        <v>40</v>
      </c>
      <c r="B492" s="57">
        <v>44159</v>
      </c>
      <c r="C492" s="57">
        <v>45986</v>
      </c>
      <c r="D492" s="58">
        <v>9.0031266146990044E-2</v>
      </c>
      <c r="E492" s="59">
        <v>3</v>
      </c>
    </row>
    <row r="494" spans="1:5" x14ac:dyDescent="0.3">
      <c r="A494" s="92" t="s">
        <v>189</v>
      </c>
      <c r="B494" s="93"/>
      <c r="C494" s="93"/>
      <c r="D494" s="93"/>
      <c r="E494" s="93"/>
    </row>
    <row r="495" spans="1:5" ht="14.4" customHeight="1"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7530</v>
      </c>
      <c r="D500" s="54">
        <v>7880</v>
      </c>
      <c r="E500" s="55" t="s">
        <v>14</v>
      </c>
    </row>
    <row r="501" spans="1:5" x14ac:dyDescent="0.3">
      <c r="A501" s="19"/>
      <c r="B501" s="20" t="s">
        <v>15</v>
      </c>
      <c r="C501" s="56">
        <v>-0.24663284006577499</v>
      </c>
      <c r="D501" s="56">
        <v>-0.11241300862798501</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9390</v>
      </c>
      <c r="D504" s="53">
        <v>9740</v>
      </c>
      <c r="E504" s="55" t="s">
        <v>14</v>
      </c>
    </row>
    <row r="505" spans="1:5" x14ac:dyDescent="0.3">
      <c r="A505" s="19"/>
      <c r="B505" s="20" t="s">
        <v>15</v>
      </c>
      <c r="C505" s="56">
        <v>-6.0578416309646901E-2</v>
      </c>
      <c r="D505" s="56">
        <v>-1.30563099837966E-2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4.200000000000003" customHeight="1" x14ac:dyDescent="0.3">
      <c r="A508" s="87" t="s">
        <v>25</v>
      </c>
      <c r="B508" s="87"/>
      <c r="C508" s="87"/>
      <c r="D508" s="87"/>
      <c r="E508" s="87"/>
    </row>
    <row r="509" spans="1:5" x14ac:dyDescent="0.3">
      <c r="A509" s="5" t="s">
        <v>26</v>
      </c>
    </row>
    <row r="510" spans="1:5" x14ac:dyDescent="0.3">
      <c r="A510" s="65" t="s">
        <v>980</v>
      </c>
    </row>
    <row r="511" spans="1:5" x14ac:dyDescent="0.3">
      <c r="A511" s="65" t="s">
        <v>1142</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44278</v>
      </c>
      <c r="C517" s="57">
        <v>46112</v>
      </c>
      <c r="D517" s="58">
        <v>4.1026914646203415E-2</v>
      </c>
      <c r="E517" s="59">
        <v>2</v>
      </c>
    </row>
    <row r="518" spans="1:5" x14ac:dyDescent="0.3">
      <c r="A518" s="31" t="s">
        <v>37</v>
      </c>
      <c r="B518" s="57">
        <v>44236</v>
      </c>
      <c r="C518" s="57">
        <v>46070</v>
      </c>
      <c r="D518" s="58">
        <v>3.9917842401998069E-2</v>
      </c>
      <c r="E518" s="59">
        <v>2</v>
      </c>
    </row>
    <row r="519" spans="1:5" x14ac:dyDescent="0.3">
      <c r="A519" s="60" t="s">
        <v>38</v>
      </c>
      <c r="B519" s="57">
        <v>44208</v>
      </c>
      <c r="C519" s="57">
        <v>46042</v>
      </c>
      <c r="D519" s="58">
        <v>4.0099077429466487E-2</v>
      </c>
      <c r="E519" s="59">
        <v>2</v>
      </c>
    </row>
    <row r="520" spans="1:5" x14ac:dyDescent="0.3">
      <c r="A520" s="60" t="s">
        <v>39</v>
      </c>
      <c r="B520" s="57">
        <v>44194</v>
      </c>
      <c r="C520" s="57">
        <v>46022</v>
      </c>
      <c r="D520" s="58">
        <v>4.0096523217915937E-2</v>
      </c>
      <c r="E520" s="59">
        <v>2</v>
      </c>
    </row>
    <row r="521" spans="1:5" x14ac:dyDescent="0.3">
      <c r="A521" s="60" t="s">
        <v>40</v>
      </c>
      <c r="B521" s="57">
        <v>44152</v>
      </c>
      <c r="C521" s="57">
        <v>45986</v>
      </c>
      <c r="D521" s="58">
        <v>4.0264576504365025E-2</v>
      </c>
      <c r="E521" s="59">
        <v>2</v>
      </c>
    </row>
    <row r="523" spans="1:5" x14ac:dyDescent="0.3">
      <c r="A523" s="92" t="s">
        <v>210</v>
      </c>
      <c r="B523" s="93"/>
      <c r="C523" s="93"/>
      <c r="D523" s="93"/>
      <c r="E523" s="93"/>
    </row>
    <row r="524" spans="1:5" ht="14.4" customHeight="1" x14ac:dyDescent="0.3">
      <c r="A524" s="1" t="s">
        <v>978</v>
      </c>
      <c r="B524" s="2"/>
      <c r="C524" s="94" t="s">
        <v>3</v>
      </c>
      <c r="D524" s="94" t="s">
        <v>979</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-0.23525676453182401</v>
      </c>
      <c r="D530" s="56">
        <v>-9.8567216600558005E-2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9760</v>
      </c>
      <c r="D533" s="53">
        <v>10100</v>
      </c>
      <c r="E533" s="55" t="s">
        <v>14</v>
      </c>
    </row>
    <row r="534" spans="1:5" x14ac:dyDescent="0.3">
      <c r="A534" s="19"/>
      <c r="B534" s="20" t="s">
        <v>15</v>
      </c>
      <c r="C534" s="56">
        <v>-2.3796396423839201E-2</v>
      </c>
      <c r="D534" s="56">
        <v>4.9855340008138098E-3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2.4" customHeight="1" x14ac:dyDescent="0.3">
      <c r="A537" s="87" t="s">
        <v>25</v>
      </c>
      <c r="B537" s="87"/>
      <c r="C537" s="87"/>
      <c r="D537" s="87"/>
      <c r="E537" s="87"/>
    </row>
    <row r="538" spans="1:5" x14ac:dyDescent="0.3">
      <c r="A538" s="5" t="s">
        <v>26</v>
      </c>
    </row>
    <row r="539" spans="1:5" x14ac:dyDescent="0.3">
      <c r="A539" s="65" t="s">
        <v>980</v>
      </c>
    </row>
    <row r="540" spans="1:5" x14ac:dyDescent="0.3">
      <c r="A540" s="65" t="s">
        <v>1143</v>
      </c>
    </row>
    <row r="541" spans="1:5" x14ac:dyDescent="0.3">
      <c r="A541" s="65" t="s">
        <v>986</v>
      </c>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44285</v>
      </c>
      <c r="C546" s="57">
        <v>46112</v>
      </c>
      <c r="D546" s="58">
        <v>3.4438295271855865E-2</v>
      </c>
      <c r="E546" s="59">
        <v>2</v>
      </c>
    </row>
    <row r="547" spans="1:5" x14ac:dyDescent="0.3">
      <c r="A547" s="31" t="s">
        <v>37</v>
      </c>
      <c r="B547" s="57">
        <v>44250</v>
      </c>
      <c r="C547" s="57">
        <v>46077</v>
      </c>
      <c r="D547" s="58">
        <v>3.4287765573042819E-2</v>
      </c>
      <c r="E547" s="59">
        <v>2</v>
      </c>
    </row>
    <row r="548" spans="1:5" x14ac:dyDescent="0.3">
      <c r="A548" s="60" t="s">
        <v>38</v>
      </c>
      <c r="B548" s="57">
        <v>44222</v>
      </c>
      <c r="C548" s="57">
        <v>46049</v>
      </c>
      <c r="D548" s="58">
        <v>3.4512366913708147E-2</v>
      </c>
      <c r="E548" s="59">
        <v>2</v>
      </c>
    </row>
    <row r="549" spans="1:5" x14ac:dyDescent="0.3">
      <c r="A549" s="60" t="s">
        <v>39</v>
      </c>
      <c r="B549" s="57">
        <v>44194</v>
      </c>
      <c r="C549" s="57">
        <v>46021</v>
      </c>
      <c r="D549" s="58">
        <v>3.4921056630246701E-2</v>
      </c>
      <c r="E549" s="59">
        <v>2</v>
      </c>
    </row>
    <row r="550" spans="1:5" x14ac:dyDescent="0.3">
      <c r="A550" s="60" t="s">
        <v>40</v>
      </c>
      <c r="B550" s="57">
        <v>44159</v>
      </c>
      <c r="C550" s="57">
        <v>45986</v>
      </c>
      <c r="D550" s="58">
        <v>3.5133991998551571E-2</v>
      </c>
      <c r="E550" s="59">
        <v>2</v>
      </c>
    </row>
    <row r="552" spans="1:5" x14ac:dyDescent="0.3">
      <c r="A552" s="92" t="s">
        <v>839</v>
      </c>
      <c r="B552" s="93"/>
      <c r="C552" s="93"/>
      <c r="D552" s="93"/>
      <c r="E552" s="93"/>
    </row>
    <row r="553" spans="1:5" ht="14.4" customHeight="1"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-0.40704028056698299</v>
      </c>
      <c r="D559" s="56">
        <v>-0.17900902401973501</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9970</v>
      </c>
      <c r="D562" s="53">
        <v>11400</v>
      </c>
      <c r="E562" s="55" t="s">
        <v>14</v>
      </c>
    </row>
    <row r="563" spans="1:5" x14ac:dyDescent="0.3">
      <c r="A563" s="19"/>
      <c r="B563" s="20" t="s">
        <v>15</v>
      </c>
      <c r="C563" s="56">
        <v>-3.0208246261199702E-3</v>
      </c>
      <c r="D563" s="56">
        <v>4.4576296350285399E-2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6" customHeight="1" x14ac:dyDescent="0.3">
      <c r="A566" s="87" t="s">
        <v>25</v>
      </c>
      <c r="B566" s="87"/>
      <c r="C566" s="87"/>
      <c r="D566" s="87"/>
      <c r="E566" s="87"/>
    </row>
    <row r="567" spans="1:5" x14ac:dyDescent="0.3">
      <c r="A567" s="5" t="s">
        <v>26</v>
      </c>
    </row>
    <row r="568" spans="1:5" x14ac:dyDescent="0.3">
      <c r="A568" s="65" t="s">
        <v>961</v>
      </c>
    </row>
    <row r="569" spans="1:5" x14ac:dyDescent="0.3">
      <c r="A569" s="65" t="s">
        <v>1145</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44279</v>
      </c>
      <c r="C575" s="57">
        <v>46106</v>
      </c>
      <c r="D575" s="58">
        <v>9.8699999999999996E-2</v>
      </c>
      <c r="E575" s="59">
        <v>3</v>
      </c>
    </row>
    <row r="576" spans="1:5" x14ac:dyDescent="0.3">
      <c r="A576" s="31" t="s">
        <v>37</v>
      </c>
      <c r="B576" s="57">
        <v>44251</v>
      </c>
      <c r="C576" s="57">
        <v>46078</v>
      </c>
      <c r="D576" s="58">
        <v>9.9248522183804005E-2</v>
      </c>
      <c r="E576" s="59">
        <v>3</v>
      </c>
    </row>
    <row r="577" spans="1:5" x14ac:dyDescent="0.3">
      <c r="A577" s="60" t="s">
        <v>38</v>
      </c>
      <c r="B577" s="57">
        <v>44223</v>
      </c>
      <c r="C577" s="57">
        <v>46050</v>
      </c>
      <c r="D577" s="58">
        <v>9.9961587631895443E-2</v>
      </c>
      <c r="E577" s="59">
        <v>3</v>
      </c>
    </row>
    <row r="578" spans="1:5" x14ac:dyDescent="0.3">
      <c r="A578" s="60" t="s">
        <v>39</v>
      </c>
      <c r="B578" s="57">
        <v>44195</v>
      </c>
      <c r="C578" s="57">
        <v>46022</v>
      </c>
      <c r="D578" s="58">
        <v>0.10081348574589175</v>
      </c>
      <c r="E578" s="59">
        <v>3</v>
      </c>
    </row>
    <row r="579" spans="1:5" x14ac:dyDescent="0.3">
      <c r="A579" s="60" t="s">
        <v>40</v>
      </c>
      <c r="B579" s="57">
        <v>44160</v>
      </c>
      <c r="C579" s="57">
        <v>45987</v>
      </c>
      <c r="D579" s="58">
        <v>0.10084924474085571</v>
      </c>
      <c r="E579" s="59">
        <v>3</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6140</v>
      </c>
      <c r="D587" s="54">
        <v>6330</v>
      </c>
      <c r="E587" s="55" t="s">
        <v>14</v>
      </c>
    </row>
    <row r="588" spans="1:5" x14ac:dyDescent="0.3">
      <c r="A588" s="19"/>
      <c r="B588" s="20" t="s">
        <v>15</v>
      </c>
      <c r="C588" s="56">
        <v>-0.38609524518864102</v>
      </c>
      <c r="D588" s="56">
        <v>-0.14142268778262601</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9510</v>
      </c>
      <c r="D591" s="53">
        <v>10000</v>
      </c>
      <c r="E591" s="55" t="s">
        <v>14</v>
      </c>
    </row>
    <row r="592" spans="1:5" x14ac:dyDescent="0.3">
      <c r="A592" s="19"/>
      <c r="B592" s="20" t="s">
        <v>15</v>
      </c>
      <c r="C592" s="56">
        <v>-4.9472130375587502E-2</v>
      </c>
      <c r="D592" s="56">
        <v>4.9756381127030702E-5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200000000000003" customHeight="1" x14ac:dyDescent="0.3">
      <c r="A595" s="87" t="s">
        <v>25</v>
      </c>
      <c r="B595" s="87"/>
      <c r="C595" s="87"/>
      <c r="D595" s="87"/>
      <c r="E595" s="87"/>
    </row>
    <row r="596" spans="1:5" x14ac:dyDescent="0.3">
      <c r="A596" s="5" t="s">
        <v>26</v>
      </c>
    </row>
    <row r="597" spans="1:5" x14ac:dyDescent="0.3">
      <c r="A597" s="65" t="s">
        <v>961</v>
      </c>
    </row>
    <row r="598" spans="1:5" x14ac:dyDescent="0.3">
      <c r="A598" s="65" t="s">
        <v>1107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44285</v>
      </c>
      <c r="C604" s="57">
        <v>46112</v>
      </c>
      <c r="D604" s="58">
        <v>6.8004756086158913E-2</v>
      </c>
      <c r="E604" s="59">
        <v>3</v>
      </c>
    </row>
    <row r="605" spans="1:5" x14ac:dyDescent="0.3">
      <c r="A605" s="31" t="s">
        <v>37</v>
      </c>
      <c r="B605" s="57">
        <v>44250</v>
      </c>
      <c r="C605" s="57">
        <v>46077</v>
      </c>
      <c r="D605" s="58">
        <v>6.7472376395662309E-2</v>
      </c>
      <c r="E605" s="59">
        <v>3</v>
      </c>
    </row>
    <row r="606" spans="1:5" x14ac:dyDescent="0.3">
      <c r="A606" s="60" t="s">
        <v>38</v>
      </c>
      <c r="B606" s="57">
        <v>44222</v>
      </c>
      <c r="C606" s="57">
        <v>46049</v>
      </c>
      <c r="D606" s="58">
        <v>6.7862196275552122E-2</v>
      </c>
      <c r="E606" s="59">
        <v>3</v>
      </c>
    </row>
    <row r="607" spans="1:5" x14ac:dyDescent="0.3">
      <c r="A607" s="60" t="s">
        <v>39</v>
      </c>
      <c r="B607" s="57">
        <v>44194</v>
      </c>
      <c r="C607" s="57">
        <v>46021</v>
      </c>
      <c r="D607" s="58">
        <v>6.7999953660480894E-2</v>
      </c>
      <c r="E607" s="59">
        <v>3</v>
      </c>
    </row>
    <row r="608" spans="1:5" x14ac:dyDescent="0.3">
      <c r="A608" s="60" t="s">
        <v>40</v>
      </c>
      <c r="B608" s="57">
        <v>44159</v>
      </c>
      <c r="C608" s="57">
        <v>45986</v>
      </c>
      <c r="D608" s="58">
        <v>6.8270153310552209E-2</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61">
        <v>7150</v>
      </c>
      <c r="D616" s="62">
        <v>7270</v>
      </c>
      <c r="E616" s="63" t="s">
        <v>14</v>
      </c>
    </row>
    <row r="617" spans="1:5" x14ac:dyDescent="0.3">
      <c r="A617" s="19"/>
      <c r="B617" s="20" t="s">
        <v>15</v>
      </c>
      <c r="C617" s="56">
        <v>-0.28525265450725701</v>
      </c>
      <c r="D617" s="56">
        <v>-0.10077421811159699</v>
      </c>
      <c r="E617" s="22"/>
    </row>
    <row r="618" spans="1:5" x14ac:dyDescent="0.3">
      <c r="A618" s="8" t="s">
        <v>16</v>
      </c>
      <c r="B618" s="16" t="s">
        <v>11</v>
      </c>
      <c r="C618" s="61">
        <v>8120</v>
      </c>
      <c r="D618" s="61">
        <v>8180</v>
      </c>
      <c r="E618" s="63" t="s">
        <v>14</v>
      </c>
    </row>
    <row r="619" spans="1:5" x14ac:dyDescent="0.3">
      <c r="A619" s="19"/>
      <c r="B619" s="20" t="s">
        <v>15</v>
      </c>
      <c r="C619" s="56">
        <v>-0.18822297773285601</v>
      </c>
      <c r="D619" s="56">
        <v>-6.4630706136288602E-2</v>
      </c>
      <c r="E619" s="22"/>
    </row>
    <row r="620" spans="1:5" x14ac:dyDescent="0.3">
      <c r="A620" s="8" t="s">
        <v>19</v>
      </c>
      <c r="B620" s="16" t="s">
        <v>11</v>
      </c>
      <c r="C620" s="61">
        <v>9500</v>
      </c>
      <c r="D620" s="61">
        <v>9900</v>
      </c>
      <c r="E620" s="63" t="s">
        <v>14</v>
      </c>
    </row>
    <row r="621" spans="1:5" x14ac:dyDescent="0.3">
      <c r="A621" s="19"/>
      <c r="B621" s="20" t="s">
        <v>15</v>
      </c>
      <c r="C621" s="56">
        <v>-4.9974801061008198E-2</v>
      </c>
      <c r="D621" s="56">
        <v>-3.3855079205857802E-3</v>
      </c>
      <c r="E621" s="22"/>
    </row>
    <row r="622" spans="1:5" x14ac:dyDescent="0.3">
      <c r="A622" s="8" t="s">
        <v>22</v>
      </c>
      <c r="B622" s="16" t="s">
        <v>11</v>
      </c>
      <c r="C622" s="61">
        <v>11620</v>
      </c>
      <c r="D622" s="61">
        <v>11590</v>
      </c>
      <c r="E622" s="63" t="s">
        <v>14</v>
      </c>
    </row>
    <row r="623" spans="1:5" x14ac:dyDescent="0.3">
      <c r="A623" s="19"/>
      <c r="B623" s="20" t="s">
        <v>15</v>
      </c>
      <c r="C623" s="56">
        <v>0.162463666807175</v>
      </c>
      <c r="D623" s="56">
        <v>5.0388336731111802E-2</v>
      </c>
      <c r="E623" s="22"/>
    </row>
    <row r="624" spans="1:5" ht="33" customHeight="1" x14ac:dyDescent="0.3">
      <c r="A624" s="87" t="s">
        <v>25</v>
      </c>
      <c r="B624" s="87"/>
      <c r="C624" s="87"/>
      <c r="D624" s="87"/>
      <c r="E624" s="87"/>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44285</v>
      </c>
      <c r="C633" s="57">
        <v>46112</v>
      </c>
      <c r="D633" s="58">
        <v>4.7837665724791437E-2</v>
      </c>
      <c r="E633" s="59">
        <v>2</v>
      </c>
    </row>
    <row r="634" spans="1:5" x14ac:dyDescent="0.3">
      <c r="A634" s="31" t="s">
        <v>37</v>
      </c>
      <c r="B634" s="57">
        <v>44250</v>
      </c>
      <c r="C634" s="57">
        <v>46077</v>
      </c>
      <c r="D634" s="58">
        <v>4.7094143838226819E-2</v>
      </c>
      <c r="E634" s="59">
        <v>2</v>
      </c>
    </row>
    <row r="635" spans="1:5" x14ac:dyDescent="0.3">
      <c r="A635" s="64" t="s">
        <v>38</v>
      </c>
      <c r="B635" s="57">
        <v>44222</v>
      </c>
      <c r="C635" s="57">
        <v>46049</v>
      </c>
      <c r="D635" s="58">
        <v>4.7288737390044959E-2</v>
      </c>
      <c r="E635" s="59">
        <v>2</v>
      </c>
    </row>
    <row r="636" spans="1:5" x14ac:dyDescent="0.3">
      <c r="A636" s="64" t="s">
        <v>39</v>
      </c>
      <c r="B636" s="57">
        <v>44194</v>
      </c>
      <c r="C636" s="57">
        <v>46021</v>
      </c>
      <c r="D636" s="58">
        <v>4.7383076762564494E-2</v>
      </c>
      <c r="E636" s="59">
        <v>2</v>
      </c>
    </row>
    <row r="637" spans="1:5" x14ac:dyDescent="0.3">
      <c r="A637" s="64" t="s">
        <v>40</v>
      </c>
      <c r="B637" s="57">
        <v>44159</v>
      </c>
      <c r="C637" s="57">
        <v>45986</v>
      </c>
      <c r="D637" s="58">
        <v>4.756177420627293E-2</v>
      </c>
      <c r="E637" s="59">
        <v>2</v>
      </c>
    </row>
  </sheetData>
  <mergeCells count="154">
    <mergeCell ref="A631:E631"/>
    <mergeCell ref="C205:C207"/>
    <mergeCell ref="D205:D207"/>
    <mergeCell ref="E205:E207"/>
    <mergeCell ref="A225:E225"/>
    <mergeCell ref="A624:E624"/>
    <mergeCell ref="A630:E630"/>
    <mergeCell ref="C147:C149"/>
    <mergeCell ref="D147:D149"/>
    <mergeCell ref="E147:E149"/>
    <mergeCell ref="A167:E167"/>
    <mergeCell ref="A595:E595"/>
    <mergeCell ref="A601:E601"/>
    <mergeCell ref="A602:E602"/>
    <mergeCell ref="A610:E610"/>
    <mergeCell ref="C611:C613"/>
    <mergeCell ref="D611:D613"/>
    <mergeCell ref="E611:E613"/>
    <mergeCell ref="A566:E566"/>
    <mergeCell ref="A572:E572"/>
    <mergeCell ref="A573:E573"/>
    <mergeCell ref="A581:E581"/>
    <mergeCell ref="C582:C584"/>
    <mergeCell ref="D582:D584"/>
    <mergeCell ref="E582:E584"/>
    <mergeCell ref="A537:E537"/>
    <mergeCell ref="A543:E543"/>
    <mergeCell ref="A544:E544"/>
    <mergeCell ref="A552:E552"/>
    <mergeCell ref="C553:C555"/>
    <mergeCell ref="D553:D555"/>
    <mergeCell ref="E553:E555"/>
    <mergeCell ref="A508:E508"/>
    <mergeCell ref="A514:E514"/>
    <mergeCell ref="A515:E515"/>
    <mergeCell ref="A523:E523"/>
    <mergeCell ref="C524:C526"/>
    <mergeCell ref="D524:D526"/>
    <mergeCell ref="E524:E526"/>
    <mergeCell ref="A479:E479"/>
    <mergeCell ref="A485:E485"/>
    <mergeCell ref="A486:E486"/>
    <mergeCell ref="A494:E494"/>
    <mergeCell ref="C495:C497"/>
    <mergeCell ref="D495:D497"/>
    <mergeCell ref="E495:E497"/>
    <mergeCell ref="A450:E450"/>
    <mergeCell ref="A456:E456"/>
    <mergeCell ref="A457:E457"/>
    <mergeCell ref="A465:E465"/>
    <mergeCell ref="C466:C468"/>
    <mergeCell ref="D466:D468"/>
    <mergeCell ref="E466:E468"/>
    <mergeCell ref="A421:E421"/>
    <mergeCell ref="A427:E427"/>
    <mergeCell ref="A436:E436"/>
    <mergeCell ref="C437:C439"/>
    <mergeCell ref="D437:D439"/>
    <mergeCell ref="E437:E439"/>
    <mergeCell ref="A428:E428"/>
    <mergeCell ref="A392:E392"/>
    <mergeCell ref="A398:E398"/>
    <mergeCell ref="A407:E407"/>
    <mergeCell ref="A399:E399"/>
    <mergeCell ref="C408:C410"/>
    <mergeCell ref="D408:D410"/>
    <mergeCell ref="E408:E410"/>
    <mergeCell ref="A363:E363"/>
    <mergeCell ref="A369:E369"/>
    <mergeCell ref="A370:E370"/>
    <mergeCell ref="A378:E378"/>
    <mergeCell ref="C379:C381"/>
    <mergeCell ref="D379:D381"/>
    <mergeCell ref="E379:E381"/>
    <mergeCell ref="A334:E334"/>
    <mergeCell ref="A340:E340"/>
    <mergeCell ref="A341:E341"/>
    <mergeCell ref="A349:E349"/>
    <mergeCell ref="C350:C352"/>
    <mergeCell ref="D350:D352"/>
    <mergeCell ref="E350:E352"/>
    <mergeCell ref="A305:E305"/>
    <mergeCell ref="A311:E311"/>
    <mergeCell ref="A312:E312"/>
    <mergeCell ref="A320:E320"/>
    <mergeCell ref="C321:C323"/>
    <mergeCell ref="D321:D323"/>
    <mergeCell ref="E321:E323"/>
    <mergeCell ref="A276:E276"/>
    <mergeCell ref="A282:E282"/>
    <mergeCell ref="A283:E283"/>
    <mergeCell ref="A291:E291"/>
    <mergeCell ref="C292:C294"/>
    <mergeCell ref="D292:D294"/>
    <mergeCell ref="E292:E294"/>
    <mergeCell ref="A247:E247"/>
    <mergeCell ref="A253:E253"/>
    <mergeCell ref="A254:E254"/>
    <mergeCell ref="A262:E262"/>
    <mergeCell ref="C263:C265"/>
    <mergeCell ref="D263:D265"/>
    <mergeCell ref="E263:E265"/>
    <mergeCell ref="A218:E218"/>
    <mergeCell ref="A224:E224"/>
    <mergeCell ref="A233:E233"/>
    <mergeCell ref="C234:C236"/>
    <mergeCell ref="D234:D236"/>
    <mergeCell ref="E234:E236"/>
    <mergeCell ref="A189:E189"/>
    <mergeCell ref="A195:E195"/>
    <mergeCell ref="A196:E196"/>
    <mergeCell ref="A204:E204"/>
    <mergeCell ref="A160:E160"/>
    <mergeCell ref="A166:E166"/>
    <mergeCell ref="A175:E175"/>
    <mergeCell ref="C176:C178"/>
    <mergeCell ref="D176:D178"/>
    <mergeCell ref="E176:E178"/>
    <mergeCell ref="A131:E131"/>
    <mergeCell ref="A137:E137"/>
    <mergeCell ref="A138:E138"/>
    <mergeCell ref="A146:E146"/>
    <mergeCell ref="A102:E102"/>
    <mergeCell ref="A108:E108"/>
    <mergeCell ref="A109:E109"/>
    <mergeCell ref="A117:E117"/>
    <mergeCell ref="C118:C120"/>
    <mergeCell ref="D118:D120"/>
    <mergeCell ref="E118:E120"/>
    <mergeCell ref="A73:E73"/>
    <mergeCell ref="A79:E79"/>
    <mergeCell ref="A80:E80"/>
    <mergeCell ref="A88:E88"/>
    <mergeCell ref="C89:C91"/>
    <mergeCell ref="D89:D91"/>
    <mergeCell ref="E89:E91"/>
    <mergeCell ref="A50:E50"/>
    <mergeCell ref="A51:E51"/>
    <mergeCell ref="A59:E59"/>
    <mergeCell ref="C60:C62"/>
    <mergeCell ref="D60:D62"/>
    <mergeCell ref="E60:E62"/>
    <mergeCell ref="A22:E22"/>
    <mergeCell ref="A30:E30"/>
    <mergeCell ref="C31:C33"/>
    <mergeCell ref="D31:D33"/>
    <mergeCell ref="E31:E33"/>
    <mergeCell ref="A44:E44"/>
    <mergeCell ref="A1:E1"/>
    <mergeCell ref="C2:C4"/>
    <mergeCell ref="D2:D4"/>
    <mergeCell ref="E2:E4"/>
    <mergeCell ref="A15:E15"/>
    <mergeCell ref="A21:E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7DEB2-CA75-49FD-A93E-CC4F761113EC}">
  <dimension ref="A1:E637"/>
  <sheetViews>
    <sheetView topLeftCell="A52" workbookViewId="0">
      <selection activeCell="G22" sqref="G22"/>
    </sheetView>
  </sheetViews>
  <sheetFormatPr baseColWidth="10" defaultRowHeight="14.4" x14ac:dyDescent="0.3"/>
  <cols>
    <col min="1" max="1" width="20.88671875" customWidth="1"/>
    <col min="2" max="2" width="51.6640625" customWidth="1"/>
    <col min="5" max="5" width="16.88671875" customWidth="1"/>
  </cols>
  <sheetData>
    <row r="1" spans="1:5" ht="14.4" customHeight="1" x14ac:dyDescent="0.3">
      <c r="A1" s="92" t="s">
        <v>61</v>
      </c>
      <c r="B1" s="93"/>
      <c r="C1" s="93"/>
      <c r="D1" s="93"/>
      <c r="E1" s="93"/>
    </row>
    <row r="2" spans="1:5" ht="14.4" customHeight="1" x14ac:dyDescent="0.3">
      <c r="A2" s="1" t="s">
        <v>958</v>
      </c>
      <c r="B2" s="2"/>
      <c r="C2" s="97" t="s">
        <v>3</v>
      </c>
      <c r="D2" s="97" t="s">
        <v>959</v>
      </c>
      <c r="E2" s="97"/>
    </row>
    <row r="3" spans="1:5" x14ac:dyDescent="0.3">
      <c r="A3" s="74" t="s">
        <v>1151</v>
      </c>
      <c r="B3" s="75"/>
      <c r="C3" s="98"/>
      <c r="D3" s="98"/>
      <c r="E3" s="98"/>
    </row>
    <row r="4" spans="1:5" x14ac:dyDescent="0.3">
      <c r="A4" s="76" t="s">
        <v>6</v>
      </c>
      <c r="B4" s="7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-0.29073240364877201</v>
      </c>
      <c r="D8" s="56">
        <v>-0.101484757123032</v>
      </c>
      <c r="E8" s="22"/>
    </row>
    <row r="9" spans="1:5" x14ac:dyDescent="0.3">
      <c r="A9" s="8" t="s">
        <v>16</v>
      </c>
      <c r="B9" s="16" t="s">
        <v>11</v>
      </c>
      <c r="C9" s="53">
        <v>8530</v>
      </c>
      <c r="D9" s="53">
        <v>8820</v>
      </c>
      <c r="E9" s="55" t="s">
        <v>14</v>
      </c>
    </row>
    <row r="10" spans="1:5" x14ac:dyDescent="0.3">
      <c r="A10" s="19"/>
      <c r="B10" s="20" t="s">
        <v>15</v>
      </c>
      <c r="C10" s="56">
        <v>-0.14655585631166201</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03" t="s">
        <v>25</v>
      </c>
      <c r="B15" s="103"/>
      <c r="C15" s="103"/>
      <c r="D15" s="103"/>
      <c r="E15" s="103"/>
    </row>
    <row r="16" spans="1:5" x14ac:dyDescent="0.3">
      <c r="A16" s="5" t="s">
        <v>26</v>
      </c>
    </row>
    <row r="17" spans="1:5" x14ac:dyDescent="0.3">
      <c r="A17" s="65" t="s">
        <v>961</v>
      </c>
      <c r="D17" s="78"/>
      <c r="E17" s="78"/>
    </row>
    <row r="18" spans="1:5" x14ac:dyDescent="0.3">
      <c r="A18" s="65" t="s">
        <v>992</v>
      </c>
      <c r="D18" s="78"/>
      <c r="E18" s="78"/>
    </row>
    <row r="19" spans="1:5" x14ac:dyDescent="0.3">
      <c r="A19" s="65" t="s">
        <v>963</v>
      </c>
      <c r="D19" s="78"/>
      <c r="E19" s="78"/>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44313</v>
      </c>
      <c r="C24" s="57">
        <v>46140</v>
      </c>
      <c r="D24" s="58">
        <v>4.46352257387738E-2</v>
      </c>
      <c r="E24" s="59">
        <v>2</v>
      </c>
    </row>
    <row r="25" spans="1:5" x14ac:dyDescent="0.3">
      <c r="A25" s="31" t="s">
        <v>37</v>
      </c>
      <c r="B25" s="57">
        <v>44285</v>
      </c>
      <c r="C25" s="57">
        <v>46112</v>
      </c>
      <c r="D25" s="58">
        <v>4.4122097002209745E-2</v>
      </c>
      <c r="E25" s="59">
        <v>2</v>
      </c>
    </row>
    <row r="26" spans="1:5" x14ac:dyDescent="0.3">
      <c r="A26" s="60" t="s">
        <v>38</v>
      </c>
      <c r="B26" s="57">
        <v>44250</v>
      </c>
      <c r="C26" s="57">
        <v>46077</v>
      </c>
      <c r="D26" s="58">
        <v>4.3882340003750638E-2</v>
      </c>
      <c r="E26" s="59">
        <v>2</v>
      </c>
    </row>
    <row r="27" spans="1:5" x14ac:dyDescent="0.3">
      <c r="A27" s="60" t="s">
        <v>39</v>
      </c>
      <c r="B27" s="57">
        <v>44222</v>
      </c>
      <c r="C27" s="57">
        <v>46049</v>
      </c>
      <c r="D27" s="58">
        <v>4.3965361657126979E-2</v>
      </c>
      <c r="E27" s="59">
        <v>2</v>
      </c>
    </row>
    <row r="28" spans="1:5" x14ac:dyDescent="0.3">
      <c r="A28" s="60" t="s">
        <v>40</v>
      </c>
      <c r="B28" s="57">
        <v>44194</v>
      </c>
      <c r="C28" s="57">
        <v>46021</v>
      </c>
      <c r="D28" s="58">
        <v>4.4010450654236637E-2</v>
      </c>
      <c r="E28" s="59">
        <v>2</v>
      </c>
    </row>
    <row r="30" spans="1:5" x14ac:dyDescent="0.3">
      <c r="A30" s="92" t="s">
        <v>63</v>
      </c>
      <c r="B30" s="93"/>
      <c r="C30" s="93"/>
      <c r="D30" s="93"/>
      <c r="E30" s="93"/>
    </row>
    <row r="31" spans="1:5" ht="14.4" customHeight="1" x14ac:dyDescent="0.3">
      <c r="A31" s="1" t="s">
        <v>958</v>
      </c>
      <c r="B31" s="2"/>
      <c r="C31" s="97" t="s">
        <v>3</v>
      </c>
      <c r="D31" s="97" t="s">
        <v>959</v>
      </c>
      <c r="E31" s="97"/>
    </row>
    <row r="32" spans="1:5" x14ac:dyDescent="0.3">
      <c r="A32" s="74" t="s">
        <v>1151</v>
      </c>
      <c r="B32" s="75"/>
      <c r="C32" s="98"/>
      <c r="D32" s="98"/>
      <c r="E32" s="98"/>
    </row>
    <row r="33" spans="1:5" x14ac:dyDescent="0.3">
      <c r="A33" s="76" t="s">
        <v>6</v>
      </c>
      <c r="B33" s="77"/>
      <c r="C33" s="99"/>
      <c r="D33" s="99"/>
      <c r="E33" s="99"/>
    </row>
    <row r="34" spans="1:5" x14ac:dyDescent="0.3">
      <c r="A34" s="8" t="s">
        <v>7</v>
      </c>
      <c r="B34" s="9" t="s">
        <v>960</v>
      </c>
      <c r="C34" s="10"/>
      <c r="D34" s="11"/>
      <c r="E34" s="11"/>
    </row>
    <row r="35" spans="1:5" x14ac:dyDescent="0.3">
      <c r="A35" s="12"/>
      <c r="B35" s="13" t="s">
        <v>9</v>
      </c>
      <c r="C35" s="14"/>
      <c r="D35" s="15"/>
      <c r="E35" s="15"/>
    </row>
    <row r="36" spans="1:5" x14ac:dyDescent="0.3">
      <c r="A36" s="8" t="s">
        <v>10</v>
      </c>
      <c r="B36" s="16" t="s">
        <v>11</v>
      </c>
      <c r="C36" s="53">
        <v>6150</v>
      </c>
      <c r="D36" s="54">
        <v>6390</v>
      </c>
      <c r="E36" s="55" t="s">
        <v>14</v>
      </c>
    </row>
    <row r="37" spans="1:5" x14ac:dyDescent="0.3">
      <c r="A37" s="19"/>
      <c r="B37" s="20" t="s">
        <v>15</v>
      </c>
      <c r="C37" s="56">
        <v>-0.38469999999999999</v>
      </c>
      <c r="D37" s="56">
        <v>-0.13879418024478199</v>
      </c>
      <c r="E37" s="22"/>
    </row>
    <row r="38" spans="1:5" x14ac:dyDescent="0.3">
      <c r="A38" s="8" t="s">
        <v>16</v>
      </c>
      <c r="B38" s="16" t="s">
        <v>11</v>
      </c>
      <c r="C38" s="53">
        <v>8000</v>
      </c>
      <c r="D38" s="53">
        <v>7950</v>
      </c>
      <c r="E38" s="55" t="s">
        <v>14</v>
      </c>
    </row>
    <row r="39" spans="1:5" x14ac:dyDescent="0.3">
      <c r="A39" s="19"/>
      <c r="B39" s="20" t="s">
        <v>15</v>
      </c>
      <c r="C39" s="56">
        <v>-0.20008647300317001</v>
      </c>
      <c r="D39" s="56">
        <v>-7.3435633933990302E-2</v>
      </c>
      <c r="E39" s="22"/>
    </row>
    <row r="40" spans="1:5" x14ac:dyDescent="0.3">
      <c r="A40" s="8" t="s">
        <v>19</v>
      </c>
      <c r="B40" s="16" t="s">
        <v>11</v>
      </c>
      <c r="C40" s="53">
        <v>9410</v>
      </c>
      <c r="D40" s="53">
        <v>10010</v>
      </c>
      <c r="E40" s="55" t="s">
        <v>14</v>
      </c>
    </row>
    <row r="41" spans="1:5" x14ac:dyDescent="0.3">
      <c r="A41" s="19"/>
      <c r="B41" s="20" t="s">
        <v>15</v>
      </c>
      <c r="C41" s="56">
        <v>-5.9128189144663702E-2</v>
      </c>
      <c r="D41" s="56">
        <v>2.2377572142562299E-4</v>
      </c>
      <c r="E41" s="22"/>
    </row>
    <row r="42" spans="1:5" x14ac:dyDescent="0.3">
      <c r="A42" s="8" t="s">
        <v>22</v>
      </c>
      <c r="B42" s="16" t="s">
        <v>11</v>
      </c>
      <c r="C42" s="53">
        <v>11260</v>
      </c>
      <c r="D42" s="53">
        <v>11210</v>
      </c>
      <c r="E42" s="55" t="s">
        <v>14</v>
      </c>
    </row>
    <row r="43" spans="1:5" x14ac:dyDescent="0.3">
      <c r="A43" s="19"/>
      <c r="B43" s="20" t="s">
        <v>15</v>
      </c>
      <c r="C43" s="56">
        <v>0.126302168503377</v>
      </c>
      <c r="D43" s="56">
        <v>3.8726430489960398E-2</v>
      </c>
      <c r="E43" s="22"/>
    </row>
    <row r="44" spans="1:5" ht="34.200000000000003" customHeight="1" x14ac:dyDescent="0.3">
      <c r="A44" s="103" t="s">
        <v>25</v>
      </c>
      <c r="B44" s="103"/>
      <c r="C44" s="103"/>
      <c r="D44" s="103"/>
      <c r="E44" s="103"/>
    </row>
    <row r="45" spans="1:5" x14ac:dyDescent="0.3">
      <c r="A45" s="5" t="s">
        <v>26</v>
      </c>
    </row>
    <row r="46" spans="1:5" x14ac:dyDescent="0.3">
      <c r="A46" s="65" t="s">
        <v>964</v>
      </c>
      <c r="D46" s="84"/>
      <c r="E46" s="84"/>
    </row>
    <row r="47" spans="1:5" x14ac:dyDescent="0.3">
      <c r="A47" s="65" t="s">
        <v>1130</v>
      </c>
      <c r="D47" s="78"/>
      <c r="E47" s="78"/>
    </row>
    <row r="48" spans="1:5" x14ac:dyDescent="0.3">
      <c r="A48" s="65" t="s">
        <v>966</v>
      </c>
      <c r="D48" s="84"/>
      <c r="E48" s="84"/>
    </row>
    <row r="49" spans="1:5" x14ac:dyDescent="0.3">
      <c r="A49" s="5" t="s">
        <v>51</v>
      </c>
    </row>
    <row r="50" spans="1:5" ht="14.4" customHeight="1" x14ac:dyDescent="0.3">
      <c r="A50" s="88" t="s">
        <v>31</v>
      </c>
      <c r="B50" s="89"/>
      <c r="C50" s="89"/>
      <c r="D50" s="89"/>
      <c r="E50" s="90"/>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57">
        <v>44313</v>
      </c>
      <c r="C53" s="57">
        <v>46140</v>
      </c>
      <c r="D53" s="58">
        <v>7.0984235436435505E-2</v>
      </c>
      <c r="E53" s="59">
        <v>3</v>
      </c>
    </row>
    <row r="54" spans="1:5" x14ac:dyDescent="0.3">
      <c r="A54" s="31" t="s">
        <v>37</v>
      </c>
      <c r="B54" s="57">
        <v>44285</v>
      </c>
      <c r="C54" s="57">
        <v>46112</v>
      </c>
      <c r="D54" s="58">
        <v>6.9288385867320917E-2</v>
      </c>
      <c r="E54" s="59">
        <v>3</v>
      </c>
    </row>
    <row r="55" spans="1:5" x14ac:dyDescent="0.3">
      <c r="A55" s="60" t="s">
        <v>38</v>
      </c>
      <c r="B55" s="57">
        <v>44250</v>
      </c>
      <c r="C55" s="57">
        <v>46077</v>
      </c>
      <c r="D55" s="58">
        <v>6.8428036924417665E-2</v>
      </c>
      <c r="E55" s="59">
        <v>3</v>
      </c>
    </row>
    <row r="56" spans="1:5" x14ac:dyDescent="0.3">
      <c r="A56" s="60" t="s">
        <v>39</v>
      </c>
      <c r="B56" s="57">
        <v>44222</v>
      </c>
      <c r="C56" s="57">
        <v>46049</v>
      </c>
      <c r="D56" s="58">
        <v>6.8394901728434751E-2</v>
      </c>
      <c r="E56" s="59">
        <v>3</v>
      </c>
    </row>
    <row r="57" spans="1:5" x14ac:dyDescent="0.3">
      <c r="A57" s="60" t="s">
        <v>40</v>
      </c>
      <c r="B57" s="57">
        <v>44194</v>
      </c>
      <c r="C57" s="57">
        <v>46021</v>
      </c>
      <c r="D57" s="58">
        <v>6.8113203237242639E-2</v>
      </c>
      <c r="E57" s="59">
        <v>3</v>
      </c>
    </row>
    <row r="59" spans="1:5" x14ac:dyDescent="0.3">
      <c r="A59" s="92" t="s">
        <v>1083</v>
      </c>
      <c r="B59" s="93"/>
      <c r="C59" s="93"/>
      <c r="D59" s="93"/>
      <c r="E59" s="93"/>
    </row>
    <row r="60" spans="1:5" ht="14.4" customHeight="1" x14ac:dyDescent="0.3">
      <c r="A60" s="1" t="s">
        <v>968</v>
      </c>
      <c r="B60" s="2"/>
      <c r="C60" s="94" t="s">
        <v>3</v>
      </c>
      <c r="D60" s="94" t="s">
        <v>969</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960</v>
      </c>
      <c r="C63" s="10"/>
      <c r="D63" s="11"/>
      <c r="E63" s="11"/>
    </row>
    <row r="64" spans="1:5" x14ac:dyDescent="0.3">
      <c r="A64" s="12"/>
      <c r="B64" s="13" t="s">
        <v>9</v>
      </c>
      <c r="C64" s="14"/>
      <c r="D64" s="15"/>
      <c r="E64" s="15"/>
    </row>
    <row r="65" spans="1:5" x14ac:dyDescent="0.3">
      <c r="A65" s="8" t="s">
        <v>10</v>
      </c>
      <c r="B65" s="16" t="s">
        <v>11</v>
      </c>
      <c r="C65" s="53">
        <v>5480</v>
      </c>
      <c r="D65" s="54">
        <v>4710</v>
      </c>
      <c r="E65" s="55" t="s">
        <v>14</v>
      </c>
    </row>
    <row r="66" spans="1:5" x14ac:dyDescent="0.3">
      <c r="A66" s="19"/>
      <c r="B66" s="20" t="s">
        <v>15</v>
      </c>
      <c r="C66" s="56">
        <v>-0.45240000000000002</v>
      </c>
      <c r="D66" s="56">
        <v>-0.14000000000000001</v>
      </c>
      <c r="E66" s="22"/>
    </row>
    <row r="67" spans="1:5" x14ac:dyDescent="0.3">
      <c r="A67" s="8" t="s">
        <v>16</v>
      </c>
      <c r="B67" s="16" t="s">
        <v>11</v>
      </c>
      <c r="C67" s="53">
        <v>8080</v>
      </c>
      <c r="D67" s="53">
        <v>9390</v>
      </c>
      <c r="E67" s="55" t="s">
        <v>14</v>
      </c>
    </row>
    <row r="68" spans="1:5" x14ac:dyDescent="0.3">
      <c r="A68" s="19"/>
      <c r="B68" s="20" t="s">
        <v>15</v>
      </c>
      <c r="C68" s="56">
        <v>-0.19161951219512199</v>
      </c>
      <c r="D68" s="56">
        <v>-1.26E-2</v>
      </c>
      <c r="E68" s="22"/>
    </row>
    <row r="69" spans="1:5" x14ac:dyDescent="0.3">
      <c r="A69" s="8" t="s">
        <v>19</v>
      </c>
      <c r="B69" s="16" t="s">
        <v>11</v>
      </c>
      <c r="C69" s="53">
        <v>9820</v>
      </c>
      <c r="D69" s="53">
        <v>13280</v>
      </c>
      <c r="E69" s="55" t="s">
        <v>14</v>
      </c>
    </row>
    <row r="70" spans="1:5" x14ac:dyDescent="0.3">
      <c r="A70" s="19"/>
      <c r="B70" s="20" t="s">
        <v>15</v>
      </c>
      <c r="C70" s="56">
        <v>-1.84044464406019E-2</v>
      </c>
      <c r="D70" s="56">
        <v>5.8400000000000001E-2</v>
      </c>
      <c r="E70" s="22"/>
    </row>
    <row r="71" spans="1:5" x14ac:dyDescent="0.3">
      <c r="A71" s="8" t="s">
        <v>22</v>
      </c>
      <c r="B71" s="16" t="s">
        <v>11</v>
      </c>
      <c r="C71" s="53">
        <v>12490</v>
      </c>
      <c r="D71" s="53">
        <v>15730</v>
      </c>
      <c r="E71" s="55" t="s">
        <v>14</v>
      </c>
    </row>
    <row r="72" spans="1:5" x14ac:dyDescent="0.3">
      <c r="A72" s="19"/>
      <c r="B72" s="20" t="s">
        <v>15</v>
      </c>
      <c r="C72" s="56">
        <v>0.249093052330773</v>
      </c>
      <c r="D72" s="56">
        <v>9.4805291452100496E-2</v>
      </c>
      <c r="E72" s="22"/>
    </row>
    <row r="73" spans="1:5" ht="34.799999999999997" customHeight="1" x14ac:dyDescent="0.3">
      <c r="A73" s="87" t="s">
        <v>25</v>
      </c>
      <c r="B73" s="87"/>
      <c r="C73" s="87"/>
      <c r="D73" s="87"/>
      <c r="E73" s="87"/>
    </row>
    <row r="74" spans="1:5" x14ac:dyDescent="0.3">
      <c r="A74" s="5" t="s">
        <v>26</v>
      </c>
    </row>
    <row r="75" spans="1:5" x14ac:dyDescent="0.3">
      <c r="A75" s="65" t="s">
        <v>1152</v>
      </c>
    </row>
    <row r="76" spans="1:5" x14ac:dyDescent="0.3">
      <c r="A76" s="65" t="s">
        <v>1153</v>
      </c>
    </row>
    <row r="77" spans="1:5" x14ac:dyDescent="0.3">
      <c r="A77" s="65" t="s">
        <v>1154</v>
      </c>
    </row>
    <row r="78" spans="1:5" x14ac:dyDescent="0.3">
      <c r="A78" s="5" t="s">
        <v>30</v>
      </c>
    </row>
    <row r="79" spans="1:5" ht="14.4" customHeight="1" x14ac:dyDescent="0.3">
      <c r="A79" s="88" t="s">
        <v>31</v>
      </c>
      <c r="B79" s="89"/>
      <c r="C79" s="89"/>
      <c r="D79" s="89"/>
      <c r="E79" s="90"/>
    </row>
    <row r="80" spans="1:5"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57">
        <v>44314</v>
      </c>
      <c r="C82" s="57">
        <v>46141</v>
      </c>
      <c r="D82" s="58">
        <v>0.10589999999999999</v>
      </c>
      <c r="E82" s="59">
        <v>4</v>
      </c>
    </row>
    <row r="83" spans="1:5" x14ac:dyDescent="0.3">
      <c r="A83" s="31" t="s">
        <v>37</v>
      </c>
      <c r="B83" s="57">
        <v>44279</v>
      </c>
      <c r="C83" s="57">
        <v>46106</v>
      </c>
      <c r="D83" s="58">
        <v>0.10582204301081213</v>
      </c>
      <c r="E83" s="59">
        <v>4</v>
      </c>
    </row>
    <row r="84" spans="1:5" x14ac:dyDescent="0.3">
      <c r="A84" s="60" t="s">
        <v>38</v>
      </c>
      <c r="B84" s="57">
        <v>44251</v>
      </c>
      <c r="C84" s="57">
        <v>46078</v>
      </c>
      <c r="D84" s="58">
        <v>0.10603791628635924</v>
      </c>
      <c r="E84" s="59">
        <v>4</v>
      </c>
    </row>
    <row r="85" spans="1:5" x14ac:dyDescent="0.3">
      <c r="A85" s="60" t="s">
        <v>39</v>
      </c>
      <c r="B85" s="57">
        <v>44223</v>
      </c>
      <c r="C85" s="57">
        <v>46050</v>
      </c>
      <c r="D85" s="58">
        <v>0.10664165509860127</v>
      </c>
      <c r="E85" s="59">
        <v>4</v>
      </c>
    </row>
    <row r="86" spans="1:5" x14ac:dyDescent="0.3">
      <c r="A86" s="60" t="s">
        <v>40</v>
      </c>
      <c r="B86" s="57">
        <v>44195</v>
      </c>
      <c r="C86" s="57">
        <v>46022</v>
      </c>
      <c r="D86" s="58">
        <v>0.10714350311669858</v>
      </c>
      <c r="E86" s="59">
        <v>4</v>
      </c>
    </row>
    <row r="88" spans="1:5" x14ac:dyDescent="0.3">
      <c r="A88" s="92" t="s">
        <v>73</v>
      </c>
      <c r="B88" s="93"/>
      <c r="C88" s="93"/>
      <c r="D88" s="93"/>
      <c r="E88" s="93"/>
    </row>
    <row r="89" spans="1:5" ht="14.4" customHeight="1" x14ac:dyDescent="0.3">
      <c r="A89" s="1" t="s">
        <v>958</v>
      </c>
      <c r="B89" s="2"/>
      <c r="C89" s="94" t="s">
        <v>3</v>
      </c>
      <c r="D89" s="94" t="s">
        <v>959</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960</v>
      </c>
      <c r="C92" s="10"/>
      <c r="D92" s="11"/>
      <c r="E92" s="11"/>
    </row>
    <row r="93" spans="1:5" x14ac:dyDescent="0.3">
      <c r="A93" s="12"/>
      <c r="B93" s="13" t="s">
        <v>9</v>
      </c>
      <c r="C93" s="14"/>
      <c r="D93" s="15"/>
      <c r="E93" s="15"/>
    </row>
    <row r="94" spans="1:5" x14ac:dyDescent="0.3">
      <c r="A94" s="8" t="s">
        <v>10</v>
      </c>
      <c r="B94" s="16" t="s">
        <v>11</v>
      </c>
      <c r="C94" s="53">
        <v>7080</v>
      </c>
      <c r="D94" s="54">
        <v>7280</v>
      </c>
      <c r="E94" s="55" t="s">
        <v>14</v>
      </c>
    </row>
    <row r="95" spans="1:5" x14ac:dyDescent="0.3">
      <c r="A95" s="19"/>
      <c r="B95" s="20" t="s">
        <v>15</v>
      </c>
      <c r="C95" s="56">
        <v>-0.29220000000000002</v>
      </c>
      <c r="D95" s="56">
        <v>-0.1004</v>
      </c>
      <c r="E95" s="22"/>
    </row>
    <row r="96" spans="1:5" x14ac:dyDescent="0.3">
      <c r="A96" s="8" t="s">
        <v>16</v>
      </c>
      <c r="B96" s="16" t="s">
        <v>11</v>
      </c>
      <c r="C96" s="53">
        <v>8160</v>
      </c>
      <c r="D96" s="53">
        <v>7910</v>
      </c>
      <c r="E96" s="55" t="s">
        <v>14</v>
      </c>
    </row>
    <row r="97" spans="1:5" x14ac:dyDescent="0.3">
      <c r="A97" s="19"/>
      <c r="B97" s="20" t="s">
        <v>15</v>
      </c>
      <c r="C97" s="56">
        <v>-0.184192551682961</v>
      </c>
      <c r="D97" s="56">
        <v>-7.5222610605281098E-2</v>
      </c>
      <c r="E97" s="22"/>
    </row>
    <row r="98" spans="1:5" x14ac:dyDescent="0.3">
      <c r="A98" s="8" t="s">
        <v>19</v>
      </c>
      <c r="B98" s="16" t="s">
        <v>11</v>
      </c>
      <c r="C98" s="53">
        <v>9430</v>
      </c>
      <c r="D98" s="53">
        <v>9770</v>
      </c>
      <c r="E98" s="55" t="s">
        <v>14</v>
      </c>
    </row>
    <row r="99" spans="1:5" x14ac:dyDescent="0.3">
      <c r="A99" s="19"/>
      <c r="B99" s="20" t="s">
        <v>15</v>
      </c>
      <c r="C99" s="56">
        <v>-5.7206652831075303E-2</v>
      </c>
      <c r="D99" s="56">
        <v>-7.6104421485928596E-3</v>
      </c>
      <c r="E99" s="22"/>
    </row>
    <row r="100" spans="1:5" x14ac:dyDescent="0.3">
      <c r="A100" s="8" t="s">
        <v>22</v>
      </c>
      <c r="B100" s="16" t="s">
        <v>11</v>
      </c>
      <c r="C100" s="53">
        <v>11880</v>
      </c>
      <c r="D100" s="53">
        <v>11630</v>
      </c>
      <c r="E100" s="55" t="s">
        <v>14</v>
      </c>
    </row>
    <row r="101" spans="1:5" x14ac:dyDescent="0.3">
      <c r="A101" s="19"/>
      <c r="B101" s="20" t="s">
        <v>15</v>
      </c>
      <c r="C101" s="56">
        <v>0.18768540419526</v>
      </c>
      <c r="D101" s="56">
        <v>5.17325466379372E-2</v>
      </c>
      <c r="E101" s="22"/>
    </row>
    <row r="102" spans="1:5" ht="33" customHeight="1" x14ac:dyDescent="0.3">
      <c r="A102" s="87" t="s">
        <v>25</v>
      </c>
      <c r="B102" s="87"/>
      <c r="C102" s="87"/>
      <c r="D102" s="87"/>
      <c r="E102" s="87"/>
    </row>
    <row r="103" spans="1:5" x14ac:dyDescent="0.3">
      <c r="A103" s="5" t="s">
        <v>26</v>
      </c>
    </row>
    <row r="104" spans="1:5" x14ac:dyDescent="0.3">
      <c r="A104" s="65" t="s">
        <v>961</v>
      </c>
    </row>
    <row r="105" spans="1:5" x14ac:dyDescent="0.3">
      <c r="A105" s="65" t="s">
        <v>1138</v>
      </c>
    </row>
    <row r="106" spans="1:5" x14ac:dyDescent="0.3">
      <c r="A106" s="65" t="s">
        <v>966</v>
      </c>
    </row>
    <row r="107" spans="1:5" x14ac:dyDescent="0.3">
      <c r="A107" s="5" t="s">
        <v>30</v>
      </c>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29" t="s">
        <v>33</v>
      </c>
      <c r="B110" s="29" t="s">
        <v>34</v>
      </c>
      <c r="C110" s="29" t="s">
        <v>35</v>
      </c>
      <c r="D110" s="30" t="s">
        <v>0</v>
      </c>
      <c r="E110" s="30" t="s">
        <v>1</v>
      </c>
    </row>
    <row r="111" spans="1:5" x14ac:dyDescent="0.3">
      <c r="A111" s="31" t="s">
        <v>36</v>
      </c>
      <c r="B111" s="57">
        <v>44313</v>
      </c>
      <c r="C111" s="57">
        <v>46140</v>
      </c>
      <c r="D111" s="58">
        <v>4.7100000000000003E-2</v>
      </c>
      <c r="E111" s="59">
        <v>2</v>
      </c>
    </row>
    <row r="112" spans="1:5" x14ac:dyDescent="0.3">
      <c r="A112" s="31" t="s">
        <v>37</v>
      </c>
      <c r="B112" s="57">
        <v>44285</v>
      </c>
      <c r="C112" s="57">
        <v>46112</v>
      </c>
      <c r="D112" s="58">
        <v>4.6121142455348971E-2</v>
      </c>
      <c r="E112" s="59">
        <v>2</v>
      </c>
    </row>
    <row r="113" spans="1:5" x14ac:dyDescent="0.3">
      <c r="A113" s="60" t="s">
        <v>38</v>
      </c>
      <c r="B113" s="57">
        <v>44250</v>
      </c>
      <c r="C113" s="57">
        <v>46077</v>
      </c>
      <c r="D113" s="58">
        <v>4.5629361162589206E-2</v>
      </c>
      <c r="E113" s="59">
        <v>2</v>
      </c>
    </row>
    <row r="114" spans="1:5" x14ac:dyDescent="0.3">
      <c r="A114" s="60" t="s">
        <v>39</v>
      </c>
      <c r="B114" s="57">
        <v>44222</v>
      </c>
      <c r="C114" s="57">
        <v>46049</v>
      </c>
      <c r="D114" s="58">
        <v>4.5996444024442779E-2</v>
      </c>
      <c r="E114" s="59">
        <v>2</v>
      </c>
    </row>
    <row r="115" spans="1:5" x14ac:dyDescent="0.3">
      <c r="A115" s="60" t="s">
        <v>40</v>
      </c>
      <c r="B115" s="57">
        <v>44194</v>
      </c>
      <c r="C115" s="57">
        <v>46021</v>
      </c>
      <c r="D115" s="58">
        <v>4.6322192328671248E-2</v>
      </c>
      <c r="E115" s="59">
        <v>2</v>
      </c>
    </row>
    <row r="117" spans="1:5" x14ac:dyDescent="0.3">
      <c r="A117" s="92" t="s">
        <v>93</v>
      </c>
      <c r="B117" s="93"/>
      <c r="C117" s="93"/>
      <c r="D117" s="93"/>
      <c r="E117" s="93"/>
    </row>
    <row r="118" spans="1:5" ht="14.4" customHeight="1" x14ac:dyDescent="0.3">
      <c r="A118" s="1" t="s">
        <v>968</v>
      </c>
      <c r="B118" s="2"/>
      <c r="C118" s="97" t="s">
        <v>3</v>
      </c>
      <c r="D118" s="97" t="s">
        <v>969</v>
      </c>
      <c r="E118" s="97"/>
    </row>
    <row r="119" spans="1:5" x14ac:dyDescent="0.3">
      <c r="A119" s="74" t="s">
        <v>1151</v>
      </c>
      <c r="B119" s="75"/>
      <c r="C119" s="98"/>
      <c r="D119" s="98"/>
      <c r="E119" s="98"/>
    </row>
    <row r="120" spans="1:5" x14ac:dyDescent="0.3">
      <c r="A120" s="76" t="s">
        <v>6</v>
      </c>
      <c r="B120" s="77"/>
      <c r="C120" s="99"/>
      <c r="D120" s="99"/>
      <c r="E120" s="99"/>
    </row>
    <row r="121" spans="1:5" x14ac:dyDescent="0.3">
      <c r="A121" s="8" t="s">
        <v>7</v>
      </c>
      <c r="B121" s="9"/>
      <c r="C121" s="10"/>
      <c r="D121" s="11"/>
      <c r="E121" s="11"/>
    </row>
    <row r="122" spans="1:5" x14ac:dyDescent="0.3">
      <c r="A122" s="12"/>
      <c r="B122" s="13" t="s">
        <v>9</v>
      </c>
      <c r="C122" s="14"/>
      <c r="D122" s="15"/>
      <c r="E122" s="15"/>
    </row>
    <row r="123" spans="1:5" x14ac:dyDescent="0.3">
      <c r="A123" s="8" t="s">
        <v>10</v>
      </c>
      <c r="B123" s="16" t="s">
        <v>11</v>
      </c>
      <c r="C123" s="53">
        <v>4810</v>
      </c>
      <c r="D123" s="54">
        <v>3990</v>
      </c>
      <c r="E123" s="55" t="s">
        <v>14</v>
      </c>
    </row>
    <row r="124" spans="1:5" x14ac:dyDescent="0.3">
      <c r="A124" s="19"/>
      <c r="B124" s="20" t="s">
        <v>15</v>
      </c>
      <c r="C124" s="56">
        <v>-0.51859999999999995</v>
      </c>
      <c r="D124" s="56">
        <v>-0.167954790797576</v>
      </c>
      <c r="E124" s="22"/>
    </row>
    <row r="125" spans="1:5" x14ac:dyDescent="0.3">
      <c r="A125" s="8" t="s">
        <v>16</v>
      </c>
      <c r="B125" s="16" t="s">
        <v>11</v>
      </c>
      <c r="C125" s="53">
        <v>6990</v>
      </c>
      <c r="D125" s="53">
        <v>9520</v>
      </c>
      <c r="E125" s="55" t="s">
        <v>14</v>
      </c>
    </row>
    <row r="126" spans="1:5" x14ac:dyDescent="0.3">
      <c r="A126" s="19"/>
      <c r="B126" s="20" t="s">
        <v>15</v>
      </c>
      <c r="C126" s="56">
        <v>-0.30071299716519201</v>
      </c>
      <c r="D126" s="56">
        <v>-9.7000000000000003E-3</v>
      </c>
      <c r="E126" s="22"/>
    </row>
    <row r="127" spans="1:5" x14ac:dyDescent="0.3">
      <c r="A127" s="8" t="s">
        <v>19</v>
      </c>
      <c r="B127" s="16" t="s">
        <v>11</v>
      </c>
      <c r="C127" s="53">
        <v>10210</v>
      </c>
      <c r="D127" s="53">
        <v>12780</v>
      </c>
      <c r="E127" s="55" t="s">
        <v>14</v>
      </c>
    </row>
    <row r="128" spans="1:5" x14ac:dyDescent="0.3">
      <c r="A128" s="19"/>
      <c r="B128" s="20" t="s">
        <v>15</v>
      </c>
      <c r="C128" s="56">
        <v>2.06125574272586E-2</v>
      </c>
      <c r="D128" s="56">
        <v>5.0299999999999997E-2</v>
      </c>
      <c r="E128" s="22"/>
    </row>
    <row r="129" spans="1:5" x14ac:dyDescent="0.3">
      <c r="A129" s="8" t="s">
        <v>22</v>
      </c>
      <c r="B129" s="16" t="s">
        <v>11</v>
      </c>
      <c r="C129" s="53">
        <v>14680</v>
      </c>
      <c r="D129" s="53">
        <v>19000</v>
      </c>
      <c r="E129" s="55" t="s">
        <v>14</v>
      </c>
    </row>
    <row r="130" spans="1:5" x14ac:dyDescent="0.3">
      <c r="A130" s="19"/>
      <c r="B130" s="20" t="s">
        <v>15</v>
      </c>
      <c r="C130" s="56">
        <v>0.468309154577289</v>
      </c>
      <c r="D130" s="56">
        <v>0.13700083069659499</v>
      </c>
      <c r="E130" s="22"/>
    </row>
    <row r="131" spans="1:5" ht="34.200000000000003" customHeight="1" x14ac:dyDescent="0.3">
      <c r="A131" s="87" t="s">
        <v>25</v>
      </c>
      <c r="B131" s="87"/>
      <c r="C131" s="87"/>
      <c r="D131" s="87"/>
      <c r="E131" s="87"/>
    </row>
    <row r="132" spans="1:5" x14ac:dyDescent="0.3">
      <c r="A132" s="5" t="s">
        <v>26</v>
      </c>
    </row>
    <row r="133" spans="1:5" x14ac:dyDescent="0.3">
      <c r="A133" s="79" t="s">
        <v>1139</v>
      </c>
      <c r="B133" s="80"/>
      <c r="C133" s="80"/>
      <c r="D133" s="81"/>
      <c r="E133" s="81"/>
    </row>
    <row r="134" spans="1:5" x14ac:dyDescent="0.3">
      <c r="A134" s="65" t="s">
        <v>1140</v>
      </c>
      <c r="D134" s="78"/>
      <c r="E134" s="78"/>
    </row>
    <row r="135" spans="1:5" x14ac:dyDescent="0.3">
      <c r="A135" s="65" t="s">
        <v>972</v>
      </c>
      <c r="D135" s="78"/>
      <c r="E135" s="78"/>
    </row>
    <row r="136" spans="1:5" x14ac:dyDescent="0.3">
      <c r="A136" s="5" t="s">
        <v>51</v>
      </c>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57">
        <v>44306</v>
      </c>
      <c r="C140" s="57">
        <v>46140</v>
      </c>
      <c r="D140" s="58">
        <v>0.14443252963252201</v>
      </c>
      <c r="E140" s="59">
        <v>4</v>
      </c>
    </row>
    <row r="141" spans="1:5" x14ac:dyDescent="0.3">
      <c r="A141" s="31" t="s">
        <v>37</v>
      </c>
      <c r="B141" s="57">
        <v>44278</v>
      </c>
      <c r="C141" s="57">
        <v>46112</v>
      </c>
      <c r="D141" s="58">
        <v>0.14130306273818763</v>
      </c>
      <c r="E141" s="59">
        <v>4</v>
      </c>
    </row>
    <row r="142" spans="1:5" x14ac:dyDescent="0.3">
      <c r="A142" s="60" t="s">
        <v>38</v>
      </c>
      <c r="B142" s="57">
        <v>44236</v>
      </c>
      <c r="C142" s="57">
        <v>46070</v>
      </c>
      <c r="D142" s="58">
        <v>0.13893719822682349</v>
      </c>
      <c r="E142" s="59">
        <v>4</v>
      </c>
    </row>
    <row r="143" spans="1:5" x14ac:dyDescent="0.3">
      <c r="A143" s="60" t="s">
        <v>39</v>
      </c>
      <c r="B143" s="57">
        <v>44208</v>
      </c>
      <c r="C143" s="57">
        <v>46042</v>
      </c>
      <c r="D143" s="58">
        <v>0.13896157969736989</v>
      </c>
      <c r="E143" s="59">
        <v>4</v>
      </c>
    </row>
    <row r="144" spans="1:5" x14ac:dyDescent="0.3">
      <c r="A144" s="60" t="s">
        <v>40</v>
      </c>
      <c r="B144" s="57">
        <v>44194</v>
      </c>
      <c r="C144" s="57">
        <v>46022</v>
      </c>
      <c r="D144" s="58">
        <v>0.13870282732666492</v>
      </c>
      <c r="E144" s="59">
        <v>4</v>
      </c>
    </row>
    <row r="146" spans="1:5" x14ac:dyDescent="0.3">
      <c r="A146" s="92" t="s">
        <v>94</v>
      </c>
      <c r="B146" s="93"/>
      <c r="C146" s="93"/>
      <c r="D146" s="93"/>
      <c r="E146" s="93"/>
    </row>
    <row r="147" spans="1:5" ht="14.4" customHeight="1" x14ac:dyDescent="0.3">
      <c r="A147" s="1" t="s">
        <v>958</v>
      </c>
      <c r="B147" s="2"/>
      <c r="C147" s="97" t="s">
        <v>3</v>
      </c>
      <c r="D147" s="97" t="s">
        <v>959</v>
      </c>
      <c r="E147" s="97"/>
    </row>
    <row r="148" spans="1:5" x14ac:dyDescent="0.3">
      <c r="A148" s="74" t="s">
        <v>1151</v>
      </c>
      <c r="B148" s="75"/>
      <c r="C148" s="98"/>
      <c r="D148" s="98"/>
      <c r="E148" s="98"/>
    </row>
    <row r="149" spans="1:5" x14ac:dyDescent="0.3">
      <c r="A149" s="76" t="s">
        <v>6</v>
      </c>
      <c r="B149" s="77"/>
      <c r="C149" s="99"/>
      <c r="D149" s="99"/>
      <c r="E149" s="99"/>
    </row>
    <row r="150" spans="1:5" x14ac:dyDescent="0.3">
      <c r="A150" s="8" t="s">
        <v>7</v>
      </c>
      <c r="B150" s="9" t="s">
        <v>960</v>
      </c>
      <c r="C150" s="10"/>
      <c r="D150" s="11"/>
      <c r="E150" s="11"/>
    </row>
    <row r="151" spans="1:5" x14ac:dyDescent="0.3">
      <c r="A151" s="12"/>
      <c r="B151" s="13" t="s">
        <v>9</v>
      </c>
      <c r="C151" s="14"/>
      <c r="D151" s="15"/>
      <c r="E151" s="15"/>
    </row>
    <row r="152" spans="1:5" x14ac:dyDescent="0.3">
      <c r="A152" s="8" t="s">
        <v>10</v>
      </c>
      <c r="B152" s="16" t="s">
        <v>11</v>
      </c>
      <c r="C152" s="53">
        <v>6000</v>
      </c>
      <c r="D152" s="54">
        <v>6210</v>
      </c>
      <c r="E152" s="55" t="s">
        <v>14</v>
      </c>
    </row>
    <row r="153" spans="1:5" x14ac:dyDescent="0.3">
      <c r="A153" s="19"/>
      <c r="B153" s="20" t="s">
        <v>15</v>
      </c>
      <c r="C153" s="56">
        <v>-0.39960000000000001</v>
      </c>
      <c r="D153" s="56">
        <v>-0.14700025993904001</v>
      </c>
      <c r="E153" s="22"/>
    </row>
    <row r="154" spans="1:5" x14ac:dyDescent="0.3">
      <c r="A154" s="8" t="s">
        <v>16</v>
      </c>
      <c r="B154" s="16" t="s">
        <v>11</v>
      </c>
      <c r="C154" s="53">
        <v>7810</v>
      </c>
      <c r="D154" s="53">
        <v>7360</v>
      </c>
      <c r="E154" s="55" t="s">
        <v>14</v>
      </c>
    </row>
    <row r="155" spans="1:5" x14ac:dyDescent="0.3">
      <c r="A155" s="19"/>
      <c r="B155" s="20" t="s">
        <v>15</v>
      </c>
      <c r="C155" s="56">
        <v>-0.21932332828721299</v>
      </c>
      <c r="D155" s="56">
        <v>-9.7215505372375305E-2</v>
      </c>
      <c r="E155" s="22"/>
    </row>
    <row r="156" spans="1:5" x14ac:dyDescent="0.3">
      <c r="A156" s="8" t="s">
        <v>19</v>
      </c>
      <c r="B156" s="16" t="s">
        <v>11</v>
      </c>
      <c r="C156" s="53">
        <v>9390</v>
      </c>
      <c r="D156" s="53">
        <v>9790</v>
      </c>
      <c r="E156" s="55" t="s">
        <v>14</v>
      </c>
    </row>
    <row r="157" spans="1:5" x14ac:dyDescent="0.3">
      <c r="A157" s="19"/>
      <c r="B157" s="20" t="s">
        <v>15</v>
      </c>
      <c r="C157" s="56">
        <v>-6.1124608632733599E-2</v>
      </c>
      <c r="D157" s="56">
        <v>-7.0000000000000001E-3</v>
      </c>
      <c r="E157" s="22"/>
    </row>
    <row r="158" spans="1:5" x14ac:dyDescent="0.3">
      <c r="A158" s="8" t="s">
        <v>22</v>
      </c>
      <c r="B158" s="16" t="s">
        <v>11</v>
      </c>
      <c r="C158" s="53">
        <v>12100</v>
      </c>
      <c r="D158" s="53">
        <v>12160</v>
      </c>
      <c r="E158" s="55" t="s">
        <v>14</v>
      </c>
    </row>
    <row r="159" spans="1:5" x14ac:dyDescent="0.3">
      <c r="A159" s="19"/>
      <c r="B159" s="20" t="s">
        <v>15</v>
      </c>
      <c r="C159" s="56">
        <v>0.210143493414095</v>
      </c>
      <c r="D159" s="56">
        <v>6.7230536811159203E-2</v>
      </c>
      <c r="E159" s="22"/>
    </row>
    <row r="160" spans="1:5" ht="34.200000000000003" customHeight="1" x14ac:dyDescent="0.3">
      <c r="A160" s="87" t="s">
        <v>25</v>
      </c>
      <c r="B160" s="87"/>
      <c r="C160" s="87"/>
      <c r="D160" s="87"/>
      <c r="E160" s="87"/>
    </row>
    <row r="161" spans="1:5" x14ac:dyDescent="0.3">
      <c r="A161" s="5" t="s">
        <v>26</v>
      </c>
    </row>
    <row r="162" spans="1:5" x14ac:dyDescent="0.3">
      <c r="A162" s="86" t="s">
        <v>964</v>
      </c>
      <c r="B162" s="86"/>
      <c r="C162" s="86"/>
      <c r="D162" s="86"/>
      <c r="E162" s="86"/>
    </row>
    <row r="163" spans="1:5" x14ac:dyDescent="0.3">
      <c r="A163" s="82" t="s">
        <v>1155</v>
      </c>
      <c r="B163" s="83"/>
      <c r="C163" s="83"/>
      <c r="D163" s="78"/>
      <c r="E163" s="78"/>
    </row>
    <row r="164" spans="1:5" x14ac:dyDescent="0.3">
      <c r="A164" s="65" t="s">
        <v>966</v>
      </c>
      <c r="D164" s="78"/>
      <c r="E164" s="78"/>
    </row>
    <row r="165" spans="1:5" x14ac:dyDescent="0.3">
      <c r="A165" s="5" t="s">
        <v>30</v>
      </c>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57">
        <v>44313</v>
      </c>
      <c r="C169" s="57">
        <v>46140</v>
      </c>
      <c r="D169" s="58">
        <v>6.5854205980162103E-2</v>
      </c>
      <c r="E169" s="59">
        <v>3</v>
      </c>
    </row>
    <row r="170" spans="1:5" x14ac:dyDescent="0.3">
      <c r="A170" s="31" t="s">
        <v>37</v>
      </c>
      <c r="B170" s="57">
        <v>44285</v>
      </c>
      <c r="C170" s="57">
        <v>46112</v>
      </c>
      <c r="D170" s="58">
        <v>6.4816506391158352E-2</v>
      </c>
      <c r="E170" s="59">
        <v>3</v>
      </c>
    </row>
    <row r="171" spans="1:5" x14ac:dyDescent="0.3">
      <c r="A171" s="60" t="s">
        <v>38</v>
      </c>
      <c r="B171" s="57">
        <v>44250</v>
      </c>
      <c r="C171" s="57">
        <v>46077</v>
      </c>
      <c r="D171" s="58">
        <v>6.4354303877197219E-2</v>
      </c>
      <c r="E171" s="59">
        <v>3</v>
      </c>
    </row>
    <row r="172" spans="1:5" x14ac:dyDescent="0.3">
      <c r="A172" s="60" t="s">
        <v>39</v>
      </c>
      <c r="B172" s="57">
        <v>44222</v>
      </c>
      <c r="C172" s="57">
        <v>46049</v>
      </c>
      <c r="D172" s="58">
        <v>6.4920236485950508E-2</v>
      </c>
      <c r="E172" s="59">
        <v>3</v>
      </c>
    </row>
    <row r="173" spans="1:5" x14ac:dyDescent="0.3">
      <c r="A173" s="60" t="s">
        <v>40</v>
      </c>
      <c r="B173" s="57">
        <v>44194</v>
      </c>
      <c r="C173" s="57">
        <v>46021</v>
      </c>
      <c r="D173" s="58">
        <v>6.5328641062227272E-2</v>
      </c>
      <c r="E173" s="59">
        <v>3</v>
      </c>
    </row>
    <row r="175" spans="1:5" x14ac:dyDescent="0.3">
      <c r="A175" s="92" t="s">
        <v>341</v>
      </c>
      <c r="B175" s="93"/>
      <c r="C175" s="93"/>
      <c r="D175" s="93"/>
      <c r="E175" s="93"/>
    </row>
    <row r="176" spans="1:5" ht="14.4" customHeight="1" x14ac:dyDescent="0.3">
      <c r="A176" s="1" t="s">
        <v>958</v>
      </c>
      <c r="B176" s="2"/>
      <c r="C176" s="97" t="s">
        <v>3</v>
      </c>
      <c r="D176" s="97" t="s">
        <v>959</v>
      </c>
      <c r="E176" s="97"/>
    </row>
    <row r="177" spans="1:5" x14ac:dyDescent="0.3">
      <c r="A177" s="74" t="s">
        <v>1151</v>
      </c>
      <c r="B177" s="75"/>
      <c r="C177" s="98"/>
      <c r="D177" s="98"/>
      <c r="E177" s="98"/>
    </row>
    <row r="178" spans="1:5" x14ac:dyDescent="0.3">
      <c r="A178" s="76" t="s">
        <v>6</v>
      </c>
      <c r="B178" s="77"/>
      <c r="C178" s="99"/>
      <c r="D178" s="99"/>
      <c r="E178" s="99"/>
    </row>
    <row r="179" spans="1:5" x14ac:dyDescent="0.3">
      <c r="A179" s="8" t="s">
        <v>7</v>
      </c>
      <c r="B179" s="9" t="s">
        <v>960</v>
      </c>
      <c r="C179" s="10"/>
      <c r="D179" s="11"/>
      <c r="E179" s="11"/>
    </row>
    <row r="180" spans="1:5" x14ac:dyDescent="0.3">
      <c r="A180" s="12"/>
      <c r="B180" s="13" t="s">
        <v>9</v>
      </c>
      <c r="C180" s="14"/>
      <c r="D180" s="15"/>
      <c r="E180" s="15"/>
    </row>
    <row r="181" spans="1:5" x14ac:dyDescent="0.3">
      <c r="A181" s="8" t="s">
        <v>10</v>
      </c>
      <c r="B181" s="16" t="s">
        <v>11</v>
      </c>
      <c r="C181" s="53">
        <v>6820</v>
      </c>
      <c r="D181" s="54">
        <v>6960</v>
      </c>
      <c r="E181" s="55" t="s">
        <v>14</v>
      </c>
    </row>
    <row r="182" spans="1:5" x14ac:dyDescent="0.3">
      <c r="A182" s="19"/>
      <c r="B182" s="20" t="s">
        <v>15</v>
      </c>
      <c r="C182" s="56">
        <v>-0.318</v>
      </c>
      <c r="D182" s="56">
        <v>-0.113741398634446</v>
      </c>
      <c r="E182" s="22"/>
    </row>
    <row r="183" spans="1:5" x14ac:dyDescent="0.3">
      <c r="A183" s="8" t="s">
        <v>16</v>
      </c>
      <c r="B183" s="16" t="s">
        <v>11</v>
      </c>
      <c r="C183" s="53">
        <v>8390</v>
      </c>
      <c r="D183" s="53">
        <v>9160</v>
      </c>
      <c r="E183" s="55" t="s">
        <v>14</v>
      </c>
    </row>
    <row r="184" spans="1:5" x14ac:dyDescent="0.3">
      <c r="A184" s="19"/>
      <c r="B184" s="20" t="s">
        <v>15</v>
      </c>
      <c r="C184" s="56">
        <v>-0.16149393694422001</v>
      </c>
      <c r="D184" s="56">
        <v>-2.89134722795246E-2</v>
      </c>
      <c r="E184" s="22"/>
    </row>
    <row r="185" spans="1:5" x14ac:dyDescent="0.3">
      <c r="A185" s="8" t="s">
        <v>19</v>
      </c>
      <c r="B185" s="16" t="s">
        <v>11</v>
      </c>
      <c r="C185" s="53">
        <v>9830</v>
      </c>
      <c r="D185" s="53">
        <v>10090</v>
      </c>
      <c r="E185" s="55" t="s">
        <v>14</v>
      </c>
    </row>
    <row r="186" spans="1:5" x14ac:dyDescent="0.3">
      <c r="A186" s="19"/>
      <c r="B186" s="20" t="s">
        <v>15</v>
      </c>
      <c r="C186" s="56">
        <v>-1.67289769479902E-2</v>
      </c>
      <c r="D186" s="56">
        <v>3.0836593315288802E-3</v>
      </c>
      <c r="E186" s="22"/>
    </row>
    <row r="187" spans="1:5" x14ac:dyDescent="0.3">
      <c r="A187" s="8" t="s">
        <v>22</v>
      </c>
      <c r="B187" s="16" t="s">
        <v>11</v>
      </c>
      <c r="C187" s="53">
        <v>10940</v>
      </c>
      <c r="D187" s="53">
        <v>11730</v>
      </c>
      <c r="E187" s="55" t="s">
        <v>14</v>
      </c>
    </row>
    <row r="188" spans="1:5" x14ac:dyDescent="0.3">
      <c r="A188" s="19"/>
      <c r="B188" s="20" t="s">
        <v>15</v>
      </c>
      <c r="C188" s="56">
        <v>9.3505356951153903E-2</v>
      </c>
      <c r="D188" s="56">
        <v>5.4674499198122499E-2</v>
      </c>
      <c r="E188" s="22"/>
    </row>
    <row r="189" spans="1:5" ht="34.200000000000003" customHeight="1" x14ac:dyDescent="0.3">
      <c r="A189" s="87" t="s">
        <v>25</v>
      </c>
      <c r="B189" s="87"/>
      <c r="C189" s="87"/>
      <c r="D189" s="87"/>
      <c r="E189" s="87"/>
    </row>
    <row r="190" spans="1:5" x14ac:dyDescent="0.3">
      <c r="A190" s="5" t="s">
        <v>26</v>
      </c>
    </row>
    <row r="191" spans="1:5" x14ac:dyDescent="0.3">
      <c r="A191" s="85" t="s">
        <v>974</v>
      </c>
      <c r="B191" s="85"/>
      <c r="C191" s="85"/>
      <c r="D191" s="85"/>
      <c r="E191" s="85"/>
    </row>
    <row r="192" spans="1:5" x14ac:dyDescent="0.3">
      <c r="A192" s="65" t="s">
        <v>1111</v>
      </c>
      <c r="D192" s="78"/>
      <c r="E192" s="78"/>
    </row>
    <row r="193" spans="1:5" x14ac:dyDescent="0.3">
      <c r="A193" s="65" t="s">
        <v>963</v>
      </c>
      <c r="D193" s="78"/>
      <c r="E193" s="78"/>
    </row>
    <row r="194" spans="1:5" x14ac:dyDescent="0.3">
      <c r="A194" s="5" t="s">
        <v>30</v>
      </c>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57">
        <v>44313</v>
      </c>
      <c r="C198" s="57">
        <v>46140</v>
      </c>
      <c r="D198" s="58">
        <v>6.1835381404085801E-2</v>
      </c>
      <c r="E198" s="59">
        <v>3</v>
      </c>
    </row>
    <row r="199" spans="1:5" x14ac:dyDescent="0.3">
      <c r="A199" s="31" t="s">
        <v>37</v>
      </c>
      <c r="B199" s="57">
        <v>44285</v>
      </c>
      <c r="C199" s="57">
        <v>46112</v>
      </c>
      <c r="D199" s="58">
        <v>6.0892885711774938E-2</v>
      </c>
      <c r="E199" s="59">
        <v>3</v>
      </c>
    </row>
    <row r="200" spans="1:5" x14ac:dyDescent="0.3">
      <c r="A200" s="60" t="s">
        <v>38</v>
      </c>
      <c r="B200" s="57">
        <v>44250</v>
      </c>
      <c r="C200" s="57">
        <v>46077</v>
      </c>
      <c r="D200" s="58">
        <v>6.0200841176892825E-2</v>
      </c>
      <c r="E200" s="59">
        <v>3</v>
      </c>
    </row>
    <row r="201" spans="1:5" x14ac:dyDescent="0.3">
      <c r="A201" s="60" t="s">
        <v>39</v>
      </c>
      <c r="B201" s="57">
        <v>44222</v>
      </c>
      <c r="C201" s="57">
        <v>46049</v>
      </c>
      <c r="D201" s="58">
        <v>6.0341616771159255E-2</v>
      </c>
      <c r="E201" s="59">
        <v>3</v>
      </c>
    </row>
    <row r="202" spans="1:5" x14ac:dyDescent="0.3">
      <c r="A202" s="60" t="s">
        <v>40</v>
      </c>
      <c r="B202" s="57">
        <v>44194</v>
      </c>
      <c r="C202" s="57">
        <v>46021</v>
      </c>
      <c r="D202" s="58">
        <v>6.0158419185069013E-2</v>
      </c>
      <c r="E202" s="59">
        <v>3</v>
      </c>
    </row>
    <row r="204" spans="1:5" x14ac:dyDescent="0.3">
      <c r="A204" s="92" t="s">
        <v>655</v>
      </c>
      <c r="B204" s="93"/>
      <c r="C204" s="93"/>
      <c r="D204" s="93"/>
      <c r="E204" s="93"/>
    </row>
    <row r="205" spans="1:5" ht="14.4" customHeight="1" x14ac:dyDescent="0.3">
      <c r="A205" s="1" t="s">
        <v>958</v>
      </c>
      <c r="B205" s="2"/>
      <c r="C205" s="94" t="s">
        <v>3</v>
      </c>
      <c r="D205" s="94" t="s">
        <v>959</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960</v>
      </c>
      <c r="C208" s="10"/>
      <c r="D208" s="11"/>
      <c r="E208" s="11"/>
    </row>
    <row r="209" spans="1:5" x14ac:dyDescent="0.3">
      <c r="A209" s="12"/>
      <c r="B209" s="13" t="s">
        <v>9</v>
      </c>
      <c r="C209" s="14"/>
      <c r="D209" s="15"/>
      <c r="E209" s="15"/>
    </row>
    <row r="210" spans="1:5" x14ac:dyDescent="0.3">
      <c r="A210" s="8" t="s">
        <v>10</v>
      </c>
      <c r="B210" s="16" t="s">
        <v>11</v>
      </c>
      <c r="C210" s="53">
        <v>7460</v>
      </c>
      <c r="D210" s="54">
        <v>7680</v>
      </c>
      <c r="E210" s="55" t="s">
        <v>14</v>
      </c>
    </row>
    <row r="211" spans="1:5" x14ac:dyDescent="0.3">
      <c r="A211" s="19"/>
      <c r="B211" s="20" t="s">
        <v>15</v>
      </c>
      <c r="C211" s="56">
        <v>-0.25380000000000003</v>
      </c>
      <c r="D211" s="56">
        <v>-8.43E-2</v>
      </c>
      <c r="E211" s="22"/>
    </row>
    <row r="212" spans="1:5" x14ac:dyDescent="0.3">
      <c r="A212" s="8" t="s">
        <v>16</v>
      </c>
      <c r="B212" s="16" t="s">
        <v>11</v>
      </c>
      <c r="C212" s="53">
        <v>8470</v>
      </c>
      <c r="D212" s="53">
        <v>8780</v>
      </c>
      <c r="E212" s="55" t="s">
        <v>14</v>
      </c>
    </row>
    <row r="213" spans="1:5" x14ac:dyDescent="0.3">
      <c r="A213" s="19"/>
      <c r="B213" s="20" t="s">
        <v>15</v>
      </c>
      <c r="C213" s="56">
        <v>-0.15321402565450701</v>
      </c>
      <c r="D213" s="56">
        <v>-4.2595516707452402E-2</v>
      </c>
      <c r="E213" s="22"/>
    </row>
    <row r="214" spans="1:5" x14ac:dyDescent="0.3">
      <c r="A214" s="8" t="s">
        <v>19</v>
      </c>
      <c r="B214" s="16" t="s">
        <v>11</v>
      </c>
      <c r="C214" s="53">
        <v>9420</v>
      </c>
      <c r="D214" s="53">
        <v>9550</v>
      </c>
      <c r="E214" s="55" t="s">
        <v>14</v>
      </c>
    </row>
    <row r="215" spans="1:5" x14ac:dyDescent="0.3">
      <c r="A215" s="19"/>
      <c r="B215" s="20" t="s">
        <v>15</v>
      </c>
      <c r="C215" s="56">
        <v>-5.7703202922336001E-2</v>
      </c>
      <c r="D215" s="56">
        <v>-1.5334266399865199E-2</v>
      </c>
      <c r="E215" s="22"/>
    </row>
    <row r="216" spans="1:5" x14ac:dyDescent="0.3">
      <c r="A216" s="8" t="s">
        <v>22</v>
      </c>
      <c r="B216" s="16" t="s">
        <v>11</v>
      </c>
      <c r="C216" s="53">
        <v>10130</v>
      </c>
      <c r="D216" s="53">
        <v>10970</v>
      </c>
      <c r="E216" s="55" t="s">
        <v>14</v>
      </c>
    </row>
    <row r="217" spans="1:5" x14ac:dyDescent="0.3">
      <c r="A217" s="19"/>
      <c r="B217" s="20" t="s">
        <v>15</v>
      </c>
      <c r="C217" s="56">
        <v>1.26498698460646E-2</v>
      </c>
      <c r="D217" s="56">
        <v>3.1191512770648099E-2</v>
      </c>
      <c r="E217" s="22"/>
    </row>
    <row r="218" spans="1:5" ht="32.4" customHeight="1" x14ac:dyDescent="0.3">
      <c r="A218" s="87" t="s">
        <v>25</v>
      </c>
      <c r="B218" s="87"/>
      <c r="C218" s="87"/>
      <c r="D218" s="87"/>
      <c r="E218" s="87"/>
    </row>
    <row r="219" spans="1:5" x14ac:dyDescent="0.3">
      <c r="A219" s="5" t="s">
        <v>26</v>
      </c>
    </row>
    <row r="220" spans="1:5" x14ac:dyDescent="0.3">
      <c r="A220" s="65" t="s">
        <v>974</v>
      </c>
    </row>
    <row r="221" spans="1:5" x14ac:dyDescent="0.3">
      <c r="A221" s="65" t="s">
        <v>1110</v>
      </c>
    </row>
    <row r="222" spans="1:5" x14ac:dyDescent="0.3">
      <c r="A222" s="65" t="s">
        <v>1144</v>
      </c>
    </row>
    <row r="223" spans="1:5" x14ac:dyDescent="0.3">
      <c r="A223" s="5" t="s">
        <v>30</v>
      </c>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57">
        <v>44314</v>
      </c>
      <c r="C227" s="57">
        <v>46141</v>
      </c>
      <c r="D227" s="58">
        <v>3.6900000000000002E-2</v>
      </c>
      <c r="E227" s="59">
        <v>2</v>
      </c>
    </row>
    <row r="228" spans="1:5" x14ac:dyDescent="0.3">
      <c r="A228" s="31" t="s">
        <v>37</v>
      </c>
      <c r="B228" s="57">
        <v>44279</v>
      </c>
      <c r="C228" s="57">
        <v>46106</v>
      </c>
      <c r="D228" s="58">
        <v>3.6513579613004617E-2</v>
      </c>
      <c r="E228" s="59">
        <v>2</v>
      </c>
    </row>
    <row r="229" spans="1:5" x14ac:dyDescent="0.3">
      <c r="A229" s="60" t="s">
        <v>38</v>
      </c>
      <c r="B229" s="57">
        <v>44251</v>
      </c>
      <c r="C229" s="57">
        <v>46078</v>
      </c>
      <c r="D229" s="58">
        <v>3.5942372276077356E-2</v>
      </c>
      <c r="E229" s="59">
        <v>2</v>
      </c>
    </row>
    <row r="230" spans="1:5" x14ac:dyDescent="0.3">
      <c r="A230" s="60" t="s">
        <v>39</v>
      </c>
      <c r="B230" s="57">
        <v>44223</v>
      </c>
      <c r="C230" s="57">
        <v>46050</v>
      </c>
      <c r="D230" s="58">
        <v>3.5973099920272963E-2</v>
      </c>
      <c r="E230" s="59">
        <v>2</v>
      </c>
    </row>
    <row r="231" spans="1:5" x14ac:dyDescent="0.3">
      <c r="A231" s="60" t="s">
        <v>40</v>
      </c>
      <c r="B231" s="57">
        <v>44195</v>
      </c>
      <c r="C231" s="57">
        <v>46022</v>
      </c>
      <c r="D231" s="58">
        <v>3.5950387419008474E-2</v>
      </c>
      <c r="E231" s="59">
        <v>2</v>
      </c>
    </row>
    <row r="233" spans="1:5" x14ac:dyDescent="0.3">
      <c r="A233" s="92" t="s">
        <v>894</v>
      </c>
      <c r="B233" s="93"/>
      <c r="C233" s="93"/>
      <c r="D233" s="93"/>
      <c r="E233" s="93"/>
    </row>
    <row r="234" spans="1:5" ht="14.4" customHeight="1" x14ac:dyDescent="0.3">
      <c r="A234" s="1" t="s">
        <v>958</v>
      </c>
      <c r="B234" s="2"/>
      <c r="C234" s="97" t="s">
        <v>3</v>
      </c>
      <c r="D234" s="97" t="s">
        <v>959</v>
      </c>
      <c r="E234" s="97"/>
    </row>
    <row r="235" spans="1:5" x14ac:dyDescent="0.3">
      <c r="A235" s="74" t="s">
        <v>1151</v>
      </c>
      <c r="B235" s="75"/>
      <c r="C235" s="98"/>
      <c r="D235" s="98"/>
      <c r="E235" s="98"/>
    </row>
    <row r="236" spans="1:5" x14ac:dyDescent="0.3">
      <c r="A236" s="76" t="s">
        <v>6</v>
      </c>
      <c r="B236" s="77"/>
      <c r="C236" s="99"/>
      <c r="D236" s="99"/>
      <c r="E236" s="99"/>
    </row>
    <row r="237" spans="1:5" x14ac:dyDescent="0.3">
      <c r="A237" s="8" t="s">
        <v>7</v>
      </c>
      <c r="B237" s="9"/>
      <c r="C237" s="10"/>
      <c r="D237" s="11"/>
      <c r="E237" s="11"/>
    </row>
    <row r="238" spans="1:5" x14ac:dyDescent="0.3">
      <c r="A238" s="12"/>
      <c r="B238" s="13" t="s">
        <v>9</v>
      </c>
      <c r="C238" s="14"/>
      <c r="D238" s="15"/>
      <c r="E238" s="15"/>
    </row>
    <row r="239" spans="1:5" x14ac:dyDescent="0.3">
      <c r="A239" s="8" t="s">
        <v>10</v>
      </c>
      <c r="B239" s="16" t="s">
        <v>11</v>
      </c>
      <c r="C239" s="53">
        <v>7280</v>
      </c>
      <c r="D239" s="54">
        <v>7210</v>
      </c>
      <c r="E239" s="55" t="s">
        <v>14</v>
      </c>
    </row>
    <row r="240" spans="1:5" x14ac:dyDescent="0.3">
      <c r="A240" s="19"/>
      <c r="B240" s="20" t="s">
        <v>15</v>
      </c>
      <c r="C240" s="56">
        <v>-0.271518397106353</v>
      </c>
      <c r="D240" s="56">
        <v>-0.10318083171138601</v>
      </c>
      <c r="E240" s="22"/>
    </row>
    <row r="241" spans="1:5" x14ac:dyDescent="0.3">
      <c r="A241" s="8" t="s">
        <v>16</v>
      </c>
      <c r="B241" s="16" t="s">
        <v>11</v>
      </c>
      <c r="C241" s="53">
        <v>7760</v>
      </c>
      <c r="D241" s="53">
        <v>7790</v>
      </c>
      <c r="E241" s="55" t="s">
        <v>14</v>
      </c>
    </row>
    <row r="242" spans="1:5" x14ac:dyDescent="0.3">
      <c r="A242" s="19"/>
      <c r="B242" s="20" t="s">
        <v>15</v>
      </c>
      <c r="C242" s="56">
        <v>-0.22404424724602201</v>
      </c>
      <c r="D242" s="56">
        <v>-8.0019534076001403E-2</v>
      </c>
      <c r="E242" s="22"/>
    </row>
    <row r="243" spans="1:5" x14ac:dyDescent="0.3">
      <c r="A243" s="8" t="s">
        <v>19</v>
      </c>
      <c r="B243" s="16" t="s">
        <v>11</v>
      </c>
      <c r="C243" s="53">
        <v>9870</v>
      </c>
      <c r="D243" s="53">
        <v>10100</v>
      </c>
      <c r="E243" s="55" t="s">
        <v>14</v>
      </c>
    </row>
    <row r="244" spans="1:5" x14ac:dyDescent="0.3">
      <c r="A244" s="19"/>
      <c r="B244" s="20" t="s">
        <v>15</v>
      </c>
      <c r="C244" s="56">
        <v>-1.2749128712871399E-2</v>
      </c>
      <c r="D244" s="56">
        <v>3.4327904118101001E-3</v>
      </c>
      <c r="E244" s="22"/>
    </row>
    <row r="245" spans="1:5" x14ac:dyDescent="0.3">
      <c r="A245" s="8" t="s">
        <v>22</v>
      </c>
      <c r="B245" s="16" t="s">
        <v>11</v>
      </c>
      <c r="C245" s="53">
        <v>12700</v>
      </c>
      <c r="D245" s="53">
        <v>12330</v>
      </c>
      <c r="E245" s="55" t="s">
        <v>14</v>
      </c>
    </row>
    <row r="246" spans="1:5" x14ac:dyDescent="0.3">
      <c r="A246" s="19"/>
      <c r="B246" s="20" t="s">
        <v>15</v>
      </c>
      <c r="C246" s="56">
        <v>0.26964496667236398</v>
      </c>
      <c r="D246" s="56">
        <v>7.2253618345182499E-2</v>
      </c>
      <c r="E246" s="22"/>
    </row>
    <row r="247" spans="1:5" ht="34.799999999999997" customHeight="1" x14ac:dyDescent="0.3">
      <c r="A247" s="87" t="s">
        <v>25</v>
      </c>
      <c r="B247" s="87"/>
      <c r="C247" s="87"/>
      <c r="D247" s="87"/>
      <c r="E247" s="87"/>
    </row>
    <row r="248" spans="1:5" x14ac:dyDescent="0.3">
      <c r="A248" s="5" t="s">
        <v>26</v>
      </c>
    </row>
    <row r="249" spans="1:5" x14ac:dyDescent="0.3">
      <c r="A249" s="65" t="s">
        <v>996</v>
      </c>
      <c r="D249" s="78"/>
      <c r="E249" s="78"/>
    </row>
    <row r="250" spans="1:5" x14ac:dyDescent="0.3">
      <c r="A250" s="65" t="s">
        <v>997</v>
      </c>
      <c r="D250" s="78"/>
      <c r="E250" s="78"/>
    </row>
    <row r="251" spans="1:5" x14ac:dyDescent="0.3">
      <c r="A251" s="65" t="s">
        <v>966</v>
      </c>
      <c r="D251" s="84"/>
      <c r="E251" s="84"/>
    </row>
    <row r="252" spans="1:5" x14ac:dyDescent="0.3">
      <c r="A252" s="5" t="s">
        <v>51</v>
      </c>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29" t="s">
        <v>33</v>
      </c>
      <c r="B255" s="29" t="s">
        <v>34</v>
      </c>
      <c r="C255" s="29" t="s">
        <v>35</v>
      </c>
      <c r="D255" s="30" t="s">
        <v>0</v>
      </c>
      <c r="E255" s="30" t="s">
        <v>1</v>
      </c>
    </row>
    <row r="256" spans="1:5" x14ac:dyDescent="0.3">
      <c r="A256" s="31" t="s">
        <v>36</v>
      </c>
      <c r="B256" s="57">
        <v>44309</v>
      </c>
      <c r="C256" s="57">
        <v>46136</v>
      </c>
      <c r="D256" s="58">
        <v>5.6960909813772602E-2</v>
      </c>
      <c r="E256" s="59">
        <v>3</v>
      </c>
    </row>
    <row r="257" spans="1:5" x14ac:dyDescent="0.3">
      <c r="A257" s="31" t="s">
        <v>37</v>
      </c>
      <c r="B257" s="57">
        <v>44281</v>
      </c>
      <c r="C257" s="57">
        <v>46108</v>
      </c>
      <c r="D257" s="58">
        <v>5.5655154364572579E-2</v>
      </c>
      <c r="E257" s="59">
        <v>3</v>
      </c>
    </row>
    <row r="258" spans="1:5" x14ac:dyDescent="0.3">
      <c r="A258" s="60" t="s">
        <v>38</v>
      </c>
      <c r="B258" s="57">
        <v>44253</v>
      </c>
      <c r="C258" s="57">
        <v>46080</v>
      </c>
      <c r="D258" s="58">
        <v>5.4978325195515633E-2</v>
      </c>
      <c r="E258" s="59">
        <v>3</v>
      </c>
    </row>
    <row r="259" spans="1:5" x14ac:dyDescent="0.3">
      <c r="A259" s="60" t="s">
        <v>39</v>
      </c>
      <c r="B259" s="57">
        <v>44225</v>
      </c>
      <c r="C259" s="57">
        <v>46052</v>
      </c>
      <c r="D259" s="58">
        <v>5.5033469829741423E-2</v>
      </c>
      <c r="E259" s="59">
        <v>3</v>
      </c>
    </row>
    <row r="260" spans="1:5" x14ac:dyDescent="0.3">
      <c r="A260" s="60" t="s">
        <v>40</v>
      </c>
      <c r="B260" s="57">
        <v>44193</v>
      </c>
      <c r="C260" s="57">
        <v>46020</v>
      </c>
      <c r="D260" s="58">
        <v>5.5062039186584588E-2</v>
      </c>
      <c r="E260" s="59">
        <v>3</v>
      </c>
    </row>
    <row r="262" spans="1:5" x14ac:dyDescent="0.3">
      <c r="A262" s="92" t="s">
        <v>116</v>
      </c>
      <c r="B262" s="93"/>
      <c r="C262" s="93"/>
      <c r="D262" s="93"/>
      <c r="E262" s="93"/>
    </row>
    <row r="263" spans="1:5" ht="14.4" customHeight="1" x14ac:dyDescent="0.3">
      <c r="A263" s="1" t="s">
        <v>968</v>
      </c>
      <c r="B263" s="2"/>
      <c r="C263" s="97" t="s">
        <v>3</v>
      </c>
      <c r="D263" s="97" t="s">
        <v>969</v>
      </c>
      <c r="E263" s="97"/>
    </row>
    <row r="264" spans="1:5" x14ac:dyDescent="0.3">
      <c r="A264" s="74" t="s">
        <v>1151</v>
      </c>
      <c r="B264" s="75"/>
      <c r="C264" s="98"/>
      <c r="D264" s="98"/>
      <c r="E264" s="98"/>
    </row>
    <row r="265" spans="1:5" x14ac:dyDescent="0.3">
      <c r="A265" s="76" t="s">
        <v>6</v>
      </c>
      <c r="B265" s="77"/>
      <c r="C265" s="99"/>
      <c r="D265" s="99"/>
      <c r="E265" s="99"/>
    </row>
    <row r="266" spans="1:5" x14ac:dyDescent="0.3">
      <c r="A266" s="8" t="s">
        <v>7</v>
      </c>
      <c r="B266" s="9"/>
      <c r="C266" s="10"/>
      <c r="D266" s="11"/>
      <c r="E266" s="11"/>
    </row>
    <row r="267" spans="1:5" x14ac:dyDescent="0.3">
      <c r="A267" s="12"/>
      <c r="B267" s="13" t="s">
        <v>9</v>
      </c>
      <c r="C267" s="14"/>
      <c r="D267" s="15"/>
      <c r="E267" s="15"/>
    </row>
    <row r="268" spans="1:5" x14ac:dyDescent="0.3">
      <c r="A268" s="8" t="s">
        <v>10</v>
      </c>
      <c r="B268" s="16" t="s">
        <v>11</v>
      </c>
      <c r="C268" s="53">
        <v>4510</v>
      </c>
      <c r="D268" s="54">
        <v>4190</v>
      </c>
      <c r="E268" s="55" t="s">
        <v>14</v>
      </c>
    </row>
    <row r="269" spans="1:5" x14ac:dyDescent="0.3">
      <c r="A269" s="19"/>
      <c r="B269" s="20" t="s">
        <v>15</v>
      </c>
      <c r="C269" s="56">
        <v>-0.54900000000000004</v>
      </c>
      <c r="D269" s="56">
        <v>-0.159688263296731</v>
      </c>
      <c r="E269" s="22"/>
    </row>
    <row r="270" spans="1:5" x14ac:dyDescent="0.3">
      <c r="A270" s="8" t="s">
        <v>16</v>
      </c>
      <c r="B270" s="16" t="s">
        <v>11</v>
      </c>
      <c r="C270" s="53">
        <v>6890</v>
      </c>
      <c r="D270" s="53">
        <v>9130</v>
      </c>
      <c r="E270" s="55" t="s">
        <v>14</v>
      </c>
    </row>
    <row r="271" spans="1:5" x14ac:dyDescent="0.3">
      <c r="A271" s="19"/>
      <c r="B271" s="20" t="s">
        <v>15</v>
      </c>
      <c r="C271" s="56">
        <v>-0.31085782587351402</v>
      </c>
      <c r="D271" s="56">
        <v>-1.8108675052852501E-2</v>
      </c>
      <c r="E271" s="22"/>
    </row>
    <row r="272" spans="1:5" x14ac:dyDescent="0.3">
      <c r="A272" s="8" t="s">
        <v>19</v>
      </c>
      <c r="B272" s="16" t="s">
        <v>11</v>
      </c>
      <c r="C272" s="53">
        <v>10380</v>
      </c>
      <c r="D272" s="53">
        <v>14030</v>
      </c>
      <c r="E272" s="55" t="s">
        <v>14</v>
      </c>
    </row>
    <row r="273" spans="1:5" x14ac:dyDescent="0.3">
      <c r="A273" s="19"/>
      <c r="B273" s="20" t="s">
        <v>15</v>
      </c>
      <c r="C273" s="56">
        <v>3.81323331409886E-2</v>
      </c>
      <c r="D273" s="56">
        <v>7.0078391271681598E-2</v>
      </c>
      <c r="E273" s="22"/>
    </row>
    <row r="274" spans="1:5" x14ac:dyDescent="0.3">
      <c r="A274" s="8" t="s">
        <v>22</v>
      </c>
      <c r="B274" s="16" t="s">
        <v>11</v>
      </c>
      <c r="C274" s="53">
        <v>19520</v>
      </c>
      <c r="D274" s="53">
        <v>18960</v>
      </c>
      <c r="E274" s="55" t="s">
        <v>14</v>
      </c>
    </row>
    <row r="275" spans="1:5" x14ac:dyDescent="0.3">
      <c r="A275" s="19"/>
      <c r="B275" s="20" t="s">
        <v>15</v>
      </c>
      <c r="C275" s="56">
        <v>0.95194766130245201</v>
      </c>
      <c r="D275" s="56">
        <v>0.13654244884858899</v>
      </c>
      <c r="E275" s="22"/>
    </row>
    <row r="276" spans="1:5" ht="33" customHeight="1" x14ac:dyDescent="0.3">
      <c r="A276" s="87" t="s">
        <v>25</v>
      </c>
      <c r="B276" s="87"/>
      <c r="C276" s="87"/>
      <c r="D276" s="87"/>
      <c r="E276" s="87"/>
    </row>
    <row r="277" spans="1:5" x14ac:dyDescent="0.3">
      <c r="A277" s="5" t="s">
        <v>26</v>
      </c>
    </row>
    <row r="278" spans="1:5" x14ac:dyDescent="0.3">
      <c r="A278" s="65" t="s">
        <v>1156</v>
      </c>
      <c r="D278" s="78"/>
      <c r="E278" s="78"/>
    </row>
    <row r="279" spans="1:5" x14ac:dyDescent="0.3">
      <c r="A279" s="65" t="s">
        <v>977</v>
      </c>
      <c r="D279" s="78"/>
      <c r="E279" s="78"/>
    </row>
    <row r="280" spans="1:5" x14ac:dyDescent="0.3">
      <c r="A280" s="65" t="s">
        <v>1157</v>
      </c>
      <c r="D280" s="78"/>
      <c r="E280" s="78"/>
    </row>
    <row r="281" spans="1:5" x14ac:dyDescent="0.3">
      <c r="A281" s="5" t="s">
        <v>51</v>
      </c>
    </row>
    <row r="282" spans="1:5" ht="14.4" customHeight="1" x14ac:dyDescent="0.3">
      <c r="A282" s="100" t="s">
        <v>31</v>
      </c>
      <c r="B282" s="101"/>
      <c r="C282" s="101"/>
      <c r="D282" s="101"/>
      <c r="E282" s="102"/>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57">
        <v>44315</v>
      </c>
      <c r="C285" s="57">
        <v>46142</v>
      </c>
      <c r="D285" s="58">
        <v>0.14165013921806699</v>
      </c>
      <c r="E285" s="59">
        <v>4</v>
      </c>
    </row>
    <row r="286" spans="1:5" x14ac:dyDescent="0.3">
      <c r="A286" s="31" t="s">
        <v>37</v>
      </c>
      <c r="B286" s="57">
        <v>44285</v>
      </c>
      <c r="C286" s="57">
        <v>46112</v>
      </c>
      <c r="D286" s="58">
        <v>0.14078550482917962</v>
      </c>
      <c r="E286" s="59">
        <v>4</v>
      </c>
    </row>
    <row r="287" spans="1:5" x14ac:dyDescent="0.3">
      <c r="A287" s="60" t="s">
        <v>38</v>
      </c>
      <c r="B287" s="57">
        <v>44253</v>
      </c>
      <c r="C287" s="57">
        <v>46080</v>
      </c>
      <c r="D287" s="58">
        <v>0.13919136903034823</v>
      </c>
      <c r="E287" s="59">
        <v>4</v>
      </c>
    </row>
    <row r="288" spans="1:5" x14ac:dyDescent="0.3">
      <c r="A288" s="60" t="s">
        <v>39</v>
      </c>
      <c r="B288" s="57">
        <v>44225</v>
      </c>
      <c r="C288" s="57">
        <v>46052</v>
      </c>
      <c r="D288" s="58">
        <v>0.14099051651498784</v>
      </c>
      <c r="E288" s="59">
        <v>4</v>
      </c>
    </row>
    <row r="289" spans="1:5" x14ac:dyDescent="0.3">
      <c r="A289" s="60" t="s">
        <v>40</v>
      </c>
      <c r="B289" s="57">
        <v>44195</v>
      </c>
      <c r="C289" s="57">
        <v>46022</v>
      </c>
      <c r="D289" s="58">
        <v>0.14243659685013091</v>
      </c>
      <c r="E289" s="59">
        <v>4</v>
      </c>
    </row>
    <row r="291" spans="1:5" x14ac:dyDescent="0.3">
      <c r="A291" s="92" t="s">
        <v>127</v>
      </c>
      <c r="B291" s="93"/>
      <c r="C291" s="93"/>
      <c r="D291" s="93"/>
      <c r="E291" s="93"/>
    </row>
    <row r="292" spans="1:5" ht="14.4" customHeight="1" x14ac:dyDescent="0.3">
      <c r="A292" s="1" t="s">
        <v>968</v>
      </c>
      <c r="B292" s="2"/>
      <c r="C292" s="97" t="s">
        <v>3</v>
      </c>
      <c r="D292" s="97" t="s">
        <v>969</v>
      </c>
      <c r="E292" s="97"/>
    </row>
    <row r="293" spans="1:5" x14ac:dyDescent="0.3">
      <c r="A293" s="74" t="s">
        <v>1151</v>
      </c>
      <c r="B293" s="75"/>
      <c r="C293" s="98"/>
      <c r="D293" s="98"/>
      <c r="E293" s="98"/>
    </row>
    <row r="294" spans="1:5" x14ac:dyDescent="0.3">
      <c r="A294" s="76" t="s">
        <v>6</v>
      </c>
      <c r="B294" s="77"/>
      <c r="C294" s="99"/>
      <c r="D294" s="99"/>
      <c r="E294" s="99"/>
    </row>
    <row r="295" spans="1:5" x14ac:dyDescent="0.3">
      <c r="A295" s="8" t="s">
        <v>7</v>
      </c>
      <c r="B295" s="9" t="s">
        <v>960</v>
      </c>
      <c r="C295" s="10"/>
      <c r="D295" s="11"/>
      <c r="E295" s="11"/>
    </row>
    <row r="296" spans="1:5" x14ac:dyDescent="0.3">
      <c r="A296" s="12"/>
      <c r="B296" s="13" t="s">
        <v>9</v>
      </c>
      <c r="C296" s="14"/>
      <c r="D296" s="15"/>
      <c r="E296" s="15"/>
    </row>
    <row r="297" spans="1:5" x14ac:dyDescent="0.3">
      <c r="A297" s="8" t="s">
        <v>10</v>
      </c>
      <c r="B297" s="16" t="s">
        <v>11</v>
      </c>
      <c r="C297" s="53">
        <v>3700</v>
      </c>
      <c r="D297" s="54">
        <v>3150</v>
      </c>
      <c r="E297" s="55" t="s">
        <v>14</v>
      </c>
    </row>
    <row r="298" spans="1:5" x14ac:dyDescent="0.3">
      <c r="A298" s="19"/>
      <c r="B298" s="20" t="s">
        <v>15</v>
      </c>
      <c r="C298" s="56">
        <v>-0.62952230348458904</v>
      </c>
      <c r="D298" s="56">
        <v>-0.20638040506632399</v>
      </c>
      <c r="E298" s="22"/>
    </row>
    <row r="299" spans="1:5" x14ac:dyDescent="0.3">
      <c r="A299" s="8" t="s">
        <v>16</v>
      </c>
      <c r="B299" s="16" t="s">
        <v>11</v>
      </c>
      <c r="C299" s="53">
        <v>7340</v>
      </c>
      <c r="D299" s="53">
        <v>8240</v>
      </c>
      <c r="E299" s="55" t="s">
        <v>14</v>
      </c>
    </row>
    <row r="300" spans="1:5" x14ac:dyDescent="0.3">
      <c r="A300" s="19"/>
      <c r="B300" s="20" t="s">
        <v>15</v>
      </c>
      <c r="C300" s="56">
        <v>-0.265872119838376</v>
      </c>
      <c r="D300" s="56">
        <v>-3.7871325634207899E-2</v>
      </c>
      <c r="E300" s="22"/>
    </row>
    <row r="301" spans="1:5" x14ac:dyDescent="0.3">
      <c r="A301" s="8" t="s">
        <v>19</v>
      </c>
      <c r="B301" s="16" t="s">
        <v>11</v>
      </c>
      <c r="C301" s="53">
        <v>10400</v>
      </c>
      <c r="D301" s="53">
        <v>12430</v>
      </c>
      <c r="E301" s="55" t="s">
        <v>14</v>
      </c>
    </row>
    <row r="302" spans="1:5" x14ac:dyDescent="0.3">
      <c r="A302" s="19"/>
      <c r="B302" s="20" t="s">
        <v>15</v>
      </c>
      <c r="C302" s="56">
        <v>3.9674775705957503E-2</v>
      </c>
      <c r="D302" s="56">
        <v>4.4413529308499997E-2</v>
      </c>
      <c r="E302" s="22"/>
    </row>
    <row r="303" spans="1:5" x14ac:dyDescent="0.3">
      <c r="A303" s="8" t="s">
        <v>22</v>
      </c>
      <c r="B303" s="16" t="s">
        <v>11</v>
      </c>
      <c r="C303" s="53">
        <v>14350</v>
      </c>
      <c r="D303" s="53">
        <v>18220</v>
      </c>
      <c r="E303" s="55" t="s">
        <v>14</v>
      </c>
    </row>
    <row r="304" spans="1:5" x14ac:dyDescent="0.3">
      <c r="A304" s="19"/>
      <c r="B304" s="20" t="s">
        <v>15</v>
      </c>
      <c r="C304" s="56">
        <v>0.43472083009811602</v>
      </c>
      <c r="D304" s="56">
        <v>0.12744734416631001</v>
      </c>
      <c r="E304" s="22"/>
    </row>
    <row r="305" spans="1:5" ht="34.200000000000003" customHeight="1" x14ac:dyDescent="0.3">
      <c r="A305" s="87" t="s">
        <v>25</v>
      </c>
      <c r="B305" s="87"/>
      <c r="C305" s="87"/>
      <c r="D305" s="87"/>
      <c r="E305" s="87"/>
    </row>
    <row r="306" spans="1:5" x14ac:dyDescent="0.3">
      <c r="A306" s="5" t="s">
        <v>26</v>
      </c>
    </row>
    <row r="307" spans="1:5" x14ac:dyDescent="0.3">
      <c r="A307" s="65" t="s">
        <v>1094</v>
      </c>
      <c r="D307" s="78"/>
      <c r="E307" s="78"/>
    </row>
    <row r="308" spans="1:5" x14ac:dyDescent="0.3">
      <c r="A308" s="65" t="s">
        <v>1101</v>
      </c>
      <c r="D308" s="78"/>
      <c r="E308" s="78"/>
    </row>
    <row r="309" spans="1:5" x14ac:dyDescent="0.3">
      <c r="A309" s="65" t="s">
        <v>1093</v>
      </c>
      <c r="D309" s="78"/>
      <c r="E309" s="78"/>
    </row>
    <row r="310" spans="1:5" x14ac:dyDescent="0.3">
      <c r="A310" s="5" t="s">
        <v>51</v>
      </c>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57">
        <v>44315</v>
      </c>
      <c r="C314" s="57">
        <v>46142</v>
      </c>
      <c r="D314" s="58">
        <v>0.17168583288255199</v>
      </c>
      <c r="E314" s="59">
        <v>4</v>
      </c>
    </row>
    <row r="315" spans="1:5" x14ac:dyDescent="0.3">
      <c r="A315" s="31" t="s">
        <v>37</v>
      </c>
      <c r="B315" s="57">
        <v>44285</v>
      </c>
      <c r="C315" s="57">
        <v>46112</v>
      </c>
      <c r="D315" s="58">
        <v>0.1692632984465505</v>
      </c>
      <c r="E315" s="59">
        <v>4</v>
      </c>
    </row>
    <row r="316" spans="1:5" x14ac:dyDescent="0.3">
      <c r="A316" s="60" t="s">
        <v>38</v>
      </c>
      <c r="B316" s="57">
        <v>44253</v>
      </c>
      <c r="C316" s="57">
        <v>46080</v>
      </c>
      <c r="D316" s="58">
        <v>0.16707366632934348</v>
      </c>
      <c r="E316" s="59">
        <v>4</v>
      </c>
    </row>
    <row r="317" spans="1:5" x14ac:dyDescent="0.3">
      <c r="A317" s="60" t="s">
        <v>39</v>
      </c>
      <c r="B317" s="57">
        <v>44225</v>
      </c>
      <c r="C317" s="57">
        <v>46052</v>
      </c>
      <c r="D317" s="58">
        <v>0.16727469904007453</v>
      </c>
      <c r="E317" s="59">
        <v>4</v>
      </c>
    </row>
    <row r="318" spans="1:5" x14ac:dyDescent="0.3">
      <c r="A318" s="60" t="s">
        <v>40</v>
      </c>
      <c r="B318" s="57">
        <v>44195</v>
      </c>
      <c r="C318" s="57">
        <v>46022</v>
      </c>
      <c r="D318" s="58">
        <v>0.16744996544697491</v>
      </c>
      <c r="E318" s="59">
        <v>4</v>
      </c>
    </row>
    <row r="320" spans="1:5" x14ac:dyDescent="0.3">
      <c r="A320" s="92" t="s">
        <v>141</v>
      </c>
      <c r="B320" s="93"/>
      <c r="C320" s="93"/>
      <c r="D320" s="93"/>
      <c r="E320" s="93"/>
    </row>
    <row r="321" spans="1:5" ht="14.4" customHeight="1" x14ac:dyDescent="0.3">
      <c r="A321" s="1" t="s">
        <v>978</v>
      </c>
      <c r="B321" s="2"/>
      <c r="C321" s="97" t="s">
        <v>3</v>
      </c>
      <c r="D321" s="97" t="s">
        <v>979</v>
      </c>
      <c r="E321" s="97"/>
    </row>
    <row r="322" spans="1:5" x14ac:dyDescent="0.3">
      <c r="A322" s="74" t="s">
        <v>1151</v>
      </c>
      <c r="B322" s="75"/>
      <c r="C322" s="98"/>
      <c r="D322" s="98"/>
      <c r="E322" s="98"/>
    </row>
    <row r="323" spans="1:5" x14ac:dyDescent="0.3">
      <c r="A323" s="76" t="s">
        <v>6</v>
      </c>
      <c r="B323" s="77"/>
      <c r="C323" s="99"/>
      <c r="D323" s="99"/>
      <c r="E323" s="99"/>
    </row>
    <row r="324" spans="1:5" x14ac:dyDescent="0.3">
      <c r="A324" s="8" t="s">
        <v>7</v>
      </c>
      <c r="B324" s="9" t="s">
        <v>960</v>
      </c>
      <c r="C324" s="10"/>
      <c r="D324" s="11"/>
      <c r="E324" s="11"/>
    </row>
    <row r="325" spans="1:5" x14ac:dyDescent="0.3">
      <c r="A325" s="12"/>
      <c r="B325" s="13" t="s">
        <v>9</v>
      </c>
      <c r="C325" s="14"/>
      <c r="D325" s="15"/>
      <c r="E325" s="15"/>
    </row>
    <row r="326" spans="1:5" x14ac:dyDescent="0.3">
      <c r="A326" s="8" t="s">
        <v>10</v>
      </c>
      <c r="B326" s="16" t="s">
        <v>11</v>
      </c>
      <c r="C326" s="53">
        <v>9120</v>
      </c>
      <c r="D326" s="54">
        <v>9390</v>
      </c>
      <c r="E326" s="55" t="s">
        <v>14</v>
      </c>
    </row>
    <row r="327" spans="1:5" x14ac:dyDescent="0.3">
      <c r="A327" s="19"/>
      <c r="B327" s="20" t="s">
        <v>15</v>
      </c>
      <c r="C327" s="56">
        <v>-8.8249129495261994E-2</v>
      </c>
      <c r="D327" s="56">
        <v>-3.1025341570274999E-2</v>
      </c>
      <c r="E327" s="22"/>
    </row>
    <row r="328" spans="1:5" x14ac:dyDescent="0.3">
      <c r="A328" s="8" t="s">
        <v>16</v>
      </c>
      <c r="B328" s="16" t="s">
        <v>11</v>
      </c>
      <c r="C328" s="53">
        <v>9540</v>
      </c>
      <c r="D328" s="53">
        <v>9600</v>
      </c>
      <c r="E328" s="55" t="s">
        <v>14</v>
      </c>
    </row>
    <row r="329" spans="1:5" x14ac:dyDescent="0.3">
      <c r="A329" s="19"/>
      <c r="B329" s="20" t="s">
        <v>15</v>
      </c>
      <c r="C329" s="56">
        <v>-4.6077893582007798E-2</v>
      </c>
      <c r="D329" s="56">
        <v>-2.0104427776783299E-2</v>
      </c>
      <c r="E329" s="22"/>
    </row>
    <row r="330" spans="1:5" x14ac:dyDescent="0.3">
      <c r="A330" s="8" t="s">
        <v>19</v>
      </c>
      <c r="B330" s="16" t="s">
        <v>11</v>
      </c>
      <c r="C330" s="53">
        <v>10130</v>
      </c>
      <c r="D330" s="53">
        <v>10260</v>
      </c>
      <c r="E330" s="55" t="s">
        <v>14</v>
      </c>
    </row>
    <row r="331" spans="1:5" x14ac:dyDescent="0.3">
      <c r="A331" s="19"/>
      <c r="B331" s="20" t="s">
        <v>15</v>
      </c>
      <c r="C331" s="56">
        <v>1.26E-2</v>
      </c>
      <c r="D331" s="56">
        <v>1.2999999999999999E-2</v>
      </c>
      <c r="E331" s="22"/>
    </row>
    <row r="332" spans="1:5" x14ac:dyDescent="0.3">
      <c r="A332" s="8" t="s">
        <v>22</v>
      </c>
      <c r="B332" s="16" t="s">
        <v>11</v>
      </c>
      <c r="C332" s="53">
        <v>10670</v>
      </c>
      <c r="D332" s="53">
        <v>10760</v>
      </c>
      <c r="E332" s="55" t="s">
        <v>14</v>
      </c>
    </row>
    <row r="333" spans="1:5" x14ac:dyDescent="0.3">
      <c r="A333" s="19"/>
      <c r="B333" s="20" t="s">
        <v>15</v>
      </c>
      <c r="C333" s="56">
        <v>6.7001774098166794E-2</v>
      </c>
      <c r="D333" s="56">
        <v>3.71755781874634E-2</v>
      </c>
      <c r="E333" s="22"/>
    </row>
    <row r="334" spans="1:5" ht="32.4" customHeight="1" x14ac:dyDescent="0.3">
      <c r="A334" s="87" t="s">
        <v>25</v>
      </c>
      <c r="B334" s="87"/>
      <c r="C334" s="87"/>
      <c r="D334" s="87"/>
      <c r="E334" s="87"/>
    </row>
    <row r="335" spans="1:5" x14ac:dyDescent="0.3">
      <c r="A335" s="5" t="s">
        <v>26</v>
      </c>
    </row>
    <row r="336" spans="1:5" x14ac:dyDescent="0.3">
      <c r="A336" s="65" t="s">
        <v>980</v>
      </c>
      <c r="D336" s="78"/>
      <c r="E336" s="78"/>
    </row>
    <row r="337" spans="1:5" x14ac:dyDescent="0.3">
      <c r="A337" s="65" t="s">
        <v>1158</v>
      </c>
      <c r="D337" s="78"/>
      <c r="E337" s="78"/>
    </row>
    <row r="338" spans="1:5" x14ac:dyDescent="0.3">
      <c r="A338" s="65" t="s">
        <v>982</v>
      </c>
      <c r="D338" s="78"/>
      <c r="E338" s="78"/>
    </row>
    <row r="339" spans="1:5" x14ac:dyDescent="0.3">
      <c r="A339" s="5" t="s">
        <v>51</v>
      </c>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57">
        <v>44309</v>
      </c>
      <c r="C343" s="57">
        <v>46136</v>
      </c>
      <c r="D343" s="58">
        <v>1.6685279785959101E-2</v>
      </c>
      <c r="E343" s="59">
        <v>2</v>
      </c>
    </row>
    <row r="344" spans="1:5" x14ac:dyDescent="0.3">
      <c r="A344" s="31" t="s">
        <v>37</v>
      </c>
      <c r="B344" s="57">
        <v>44281</v>
      </c>
      <c r="C344" s="57">
        <v>46108</v>
      </c>
      <c r="D344" s="58">
        <v>1.6553991335461309E-2</v>
      </c>
      <c r="E344" s="59">
        <v>2</v>
      </c>
    </row>
    <row r="345" spans="1:5" x14ac:dyDescent="0.3">
      <c r="A345" s="60" t="s">
        <v>38</v>
      </c>
      <c r="B345" s="57">
        <v>44253</v>
      </c>
      <c r="C345" s="57">
        <v>46080</v>
      </c>
      <c r="D345" s="58">
        <v>1.6326759074197353E-2</v>
      </c>
      <c r="E345" s="59">
        <v>2</v>
      </c>
    </row>
    <row r="346" spans="1:5" x14ac:dyDescent="0.3">
      <c r="A346" s="60" t="s">
        <v>39</v>
      </c>
      <c r="B346" s="57">
        <v>44225</v>
      </c>
      <c r="C346" s="57">
        <v>46052</v>
      </c>
      <c r="D346" s="58">
        <v>1.6330562350385158E-2</v>
      </c>
      <c r="E346" s="59">
        <v>2</v>
      </c>
    </row>
    <row r="347" spans="1:5" x14ac:dyDescent="0.3">
      <c r="A347" s="60" t="s">
        <v>40</v>
      </c>
      <c r="B347" s="57">
        <v>44193</v>
      </c>
      <c r="C347" s="57">
        <v>46020</v>
      </c>
      <c r="D347" s="58">
        <v>1.6363841021709853E-2</v>
      </c>
      <c r="E347" s="59">
        <v>2</v>
      </c>
    </row>
    <row r="349" spans="1:5" x14ac:dyDescent="0.3">
      <c r="A349" s="92" t="s">
        <v>151</v>
      </c>
      <c r="B349" s="93"/>
      <c r="C349" s="93"/>
      <c r="D349" s="93"/>
      <c r="E349" s="93"/>
    </row>
    <row r="350" spans="1:5" ht="14.4" customHeight="1" x14ac:dyDescent="0.3">
      <c r="A350" s="1" t="s">
        <v>968</v>
      </c>
      <c r="B350" s="2"/>
      <c r="C350" s="97" t="s">
        <v>3</v>
      </c>
      <c r="D350" s="97" t="s">
        <v>969</v>
      </c>
      <c r="E350" s="97"/>
    </row>
    <row r="351" spans="1:5" x14ac:dyDescent="0.3">
      <c r="A351" s="74" t="s">
        <v>1151</v>
      </c>
      <c r="B351" s="75"/>
      <c r="C351" s="98"/>
      <c r="D351" s="98"/>
      <c r="E351" s="98"/>
    </row>
    <row r="352" spans="1:5" x14ac:dyDescent="0.3">
      <c r="A352" s="76" t="s">
        <v>6</v>
      </c>
      <c r="B352" s="77"/>
      <c r="C352" s="99"/>
      <c r="D352" s="99"/>
      <c r="E352" s="99"/>
    </row>
    <row r="353" spans="1:5" x14ac:dyDescent="0.3">
      <c r="A353" s="8" t="s">
        <v>7</v>
      </c>
      <c r="B353" s="9" t="s">
        <v>960</v>
      </c>
      <c r="C353" s="10"/>
      <c r="D353" s="11"/>
      <c r="E353" s="11"/>
    </row>
    <row r="354" spans="1:5" x14ac:dyDescent="0.3">
      <c r="A354" s="12"/>
      <c r="B354" s="13" t="s">
        <v>9</v>
      </c>
      <c r="C354" s="14"/>
      <c r="D354" s="15"/>
      <c r="E354" s="15"/>
    </row>
    <row r="355" spans="1:5" x14ac:dyDescent="0.3">
      <c r="A355" s="8" t="s">
        <v>10</v>
      </c>
      <c r="B355" s="16" t="s">
        <v>11</v>
      </c>
      <c r="C355" s="53">
        <v>3990</v>
      </c>
      <c r="D355" s="54">
        <v>3530</v>
      </c>
      <c r="E355" s="55" t="s">
        <v>14</v>
      </c>
    </row>
    <row r="356" spans="1:5" x14ac:dyDescent="0.3">
      <c r="A356" s="19"/>
      <c r="B356" s="20" t="s">
        <v>15</v>
      </c>
      <c r="C356" s="56">
        <v>-0.60147942054344705</v>
      </c>
      <c r="D356" s="56">
        <v>-0.187778119857748</v>
      </c>
      <c r="E356" s="22"/>
    </row>
    <row r="357" spans="1:5" x14ac:dyDescent="0.3">
      <c r="A357" s="8" t="s">
        <v>16</v>
      </c>
      <c r="B357" s="16" t="s">
        <v>11</v>
      </c>
      <c r="C357" s="53">
        <v>7730</v>
      </c>
      <c r="D357" s="53">
        <v>10910</v>
      </c>
      <c r="E357" s="55" t="s">
        <v>14</v>
      </c>
    </row>
    <row r="358" spans="1:5" x14ac:dyDescent="0.3">
      <c r="A358" s="19"/>
      <c r="B358" s="20" t="s">
        <v>15</v>
      </c>
      <c r="C358" s="56">
        <v>-0.226920582120582</v>
      </c>
      <c r="D358" s="56">
        <v>1.7607424456058399E-2</v>
      </c>
      <c r="E358" s="22"/>
    </row>
    <row r="359" spans="1:5" x14ac:dyDescent="0.3">
      <c r="A359" s="8" t="s">
        <v>19</v>
      </c>
      <c r="B359" s="16" t="s">
        <v>11</v>
      </c>
      <c r="C359" s="53">
        <v>10670</v>
      </c>
      <c r="D359" s="53">
        <v>14930</v>
      </c>
      <c r="E359" s="55" t="s">
        <v>14</v>
      </c>
    </row>
    <row r="360" spans="1:5" x14ac:dyDescent="0.3">
      <c r="A360" s="19"/>
      <c r="B360" s="20" t="s">
        <v>15</v>
      </c>
      <c r="C360" s="56">
        <v>6.6962765017248196E-2</v>
      </c>
      <c r="D360" s="56">
        <v>8.3479086361602797E-2</v>
      </c>
      <c r="E360" s="22"/>
    </row>
    <row r="361" spans="1:5" x14ac:dyDescent="0.3">
      <c r="A361" s="8" t="s">
        <v>22</v>
      </c>
      <c r="B361" s="16" t="s">
        <v>11</v>
      </c>
      <c r="C361" s="53">
        <v>14070</v>
      </c>
      <c r="D361" s="53">
        <v>19230</v>
      </c>
      <c r="E361" s="55" t="s">
        <v>14</v>
      </c>
    </row>
    <row r="362" spans="1:5" x14ac:dyDescent="0.3">
      <c r="A362" s="19"/>
      <c r="B362" s="20" t="s">
        <v>15</v>
      </c>
      <c r="C362" s="56">
        <v>0.40704486170451998</v>
      </c>
      <c r="D362" s="56">
        <v>0.13965712265423599</v>
      </c>
      <c r="E362" s="22"/>
    </row>
    <row r="363" spans="1:5" ht="32.4" customHeight="1" x14ac:dyDescent="0.3">
      <c r="A363" s="87" t="s">
        <v>25</v>
      </c>
      <c r="B363" s="87"/>
      <c r="C363" s="87"/>
      <c r="D363" s="87"/>
      <c r="E363" s="87"/>
    </row>
    <row r="364" spans="1:5" x14ac:dyDescent="0.3">
      <c r="A364" s="5" t="s">
        <v>26</v>
      </c>
    </row>
    <row r="365" spans="1:5" x14ac:dyDescent="0.3">
      <c r="A365" s="65" t="s">
        <v>1094</v>
      </c>
      <c r="D365" s="78"/>
      <c r="E365" s="78"/>
    </row>
    <row r="366" spans="1:5" x14ac:dyDescent="0.3">
      <c r="A366" s="65" t="s">
        <v>1101</v>
      </c>
      <c r="D366" s="78"/>
      <c r="E366" s="78"/>
    </row>
    <row r="367" spans="1:5" x14ac:dyDescent="0.3">
      <c r="A367" s="65" t="s">
        <v>1093</v>
      </c>
      <c r="D367" s="78"/>
      <c r="E367" s="78"/>
    </row>
    <row r="368" spans="1:5" x14ac:dyDescent="0.3">
      <c r="A368" s="5" t="s">
        <v>30</v>
      </c>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57">
        <v>44315</v>
      </c>
      <c r="C372" s="57">
        <v>46142</v>
      </c>
      <c r="D372" s="58">
        <v>0.15430403569158899</v>
      </c>
      <c r="E372" s="59">
        <v>4</v>
      </c>
    </row>
    <row r="373" spans="1:5" x14ac:dyDescent="0.3">
      <c r="A373" s="31" t="s">
        <v>37</v>
      </c>
      <c r="B373" s="57">
        <v>44285</v>
      </c>
      <c r="C373" s="57">
        <v>46112</v>
      </c>
      <c r="D373" s="58">
        <v>0.15276829995000624</v>
      </c>
      <c r="E373" s="59">
        <v>4</v>
      </c>
    </row>
    <row r="374" spans="1:5" x14ac:dyDescent="0.3">
      <c r="A374" s="60" t="s">
        <v>38</v>
      </c>
      <c r="B374" s="57">
        <v>44253</v>
      </c>
      <c r="C374" s="57">
        <v>46080</v>
      </c>
      <c r="D374" s="58">
        <v>0.15166522129853099</v>
      </c>
      <c r="E374" s="59">
        <v>4</v>
      </c>
    </row>
    <row r="375" spans="1:5" x14ac:dyDescent="0.3">
      <c r="A375" s="60" t="s">
        <v>39</v>
      </c>
      <c r="B375" s="57">
        <v>44225</v>
      </c>
      <c r="C375" s="57">
        <v>46052</v>
      </c>
      <c r="D375" s="58">
        <v>0.15167680257248983</v>
      </c>
      <c r="E375" s="59">
        <v>4</v>
      </c>
    </row>
    <row r="376" spans="1:5" x14ac:dyDescent="0.3">
      <c r="A376" s="60" t="s">
        <v>40</v>
      </c>
      <c r="B376" s="57">
        <v>44195</v>
      </c>
      <c r="C376" s="57">
        <v>46022</v>
      </c>
      <c r="D376" s="58">
        <v>0.15160899048799881</v>
      </c>
      <c r="E376" s="59">
        <v>4</v>
      </c>
    </row>
    <row r="378" spans="1:5" x14ac:dyDescent="0.3">
      <c r="A378" s="92" t="s">
        <v>162</v>
      </c>
      <c r="B378" s="93"/>
      <c r="C378" s="93"/>
      <c r="D378" s="93"/>
      <c r="E378" s="93"/>
    </row>
    <row r="379" spans="1:5" ht="14.4" customHeight="1" x14ac:dyDescent="0.3">
      <c r="A379" s="1" t="s">
        <v>968</v>
      </c>
      <c r="B379" s="2"/>
      <c r="C379" s="94" t="s">
        <v>3</v>
      </c>
      <c r="D379" s="94" t="s">
        <v>969</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960</v>
      </c>
      <c r="C382" s="10"/>
      <c r="D382" s="11"/>
      <c r="E382" s="11"/>
    </row>
    <row r="383" spans="1:5" x14ac:dyDescent="0.3">
      <c r="A383" s="12"/>
      <c r="B383" s="13" t="s">
        <v>9</v>
      </c>
      <c r="C383" s="14"/>
      <c r="D383" s="15"/>
      <c r="E383" s="15"/>
    </row>
    <row r="384" spans="1:5" x14ac:dyDescent="0.3">
      <c r="A384" s="8" t="s">
        <v>10</v>
      </c>
      <c r="B384" s="16" t="s">
        <v>11</v>
      </c>
      <c r="C384" s="53">
        <v>8850</v>
      </c>
      <c r="D384" s="54">
        <v>8860</v>
      </c>
      <c r="E384" s="55" t="s">
        <v>14</v>
      </c>
    </row>
    <row r="385" spans="1:5" x14ac:dyDescent="0.3">
      <c r="A385" s="19"/>
      <c r="B385" s="20" t="s">
        <v>15</v>
      </c>
      <c r="C385" s="56">
        <v>-0.1149</v>
      </c>
      <c r="D385" s="56">
        <v>-3.9600000000000003E-2</v>
      </c>
      <c r="E385" s="22"/>
    </row>
    <row r="386" spans="1:5" x14ac:dyDescent="0.3">
      <c r="A386" s="8" t="s">
        <v>16</v>
      </c>
      <c r="B386" s="16" t="s">
        <v>11</v>
      </c>
      <c r="C386" s="53">
        <v>8880</v>
      </c>
      <c r="D386" s="53">
        <v>8930</v>
      </c>
      <c r="E386" s="55" t="s">
        <v>14</v>
      </c>
    </row>
    <row r="387" spans="1:5" x14ac:dyDescent="0.3">
      <c r="A387" s="19"/>
      <c r="B387" s="20" t="s">
        <v>15</v>
      </c>
      <c r="C387" s="56">
        <v>-0.111513854619298</v>
      </c>
      <c r="D387" s="56">
        <v>-3.6900000000000002E-2</v>
      </c>
      <c r="E387" s="22"/>
    </row>
    <row r="388" spans="1:5" x14ac:dyDescent="0.3">
      <c r="A388" s="8" t="s">
        <v>19</v>
      </c>
      <c r="B388" s="16" t="s">
        <v>11</v>
      </c>
      <c r="C388" s="53">
        <v>10270</v>
      </c>
      <c r="D388" s="53">
        <v>10630</v>
      </c>
      <c r="E388" s="55" t="s">
        <v>14</v>
      </c>
    </row>
    <row r="389" spans="1:5" x14ac:dyDescent="0.3">
      <c r="A389" s="19"/>
      <c r="B389" s="20" t="s">
        <v>15</v>
      </c>
      <c r="C389" s="56">
        <v>2.6599999999999999E-2</v>
      </c>
      <c r="D389" s="56">
        <v>2.07E-2</v>
      </c>
      <c r="E389" s="22"/>
    </row>
    <row r="390" spans="1:5" x14ac:dyDescent="0.3">
      <c r="A390" s="8" t="s">
        <v>22</v>
      </c>
      <c r="B390" s="16" t="s">
        <v>11</v>
      </c>
      <c r="C390" s="53">
        <v>12280</v>
      </c>
      <c r="D390" s="53">
        <v>11590</v>
      </c>
      <c r="E390" s="55" t="s">
        <v>14</v>
      </c>
    </row>
    <row r="391" spans="1:5" x14ac:dyDescent="0.3">
      <c r="A391" s="19"/>
      <c r="B391" s="20" t="s">
        <v>15</v>
      </c>
      <c r="C391" s="56">
        <v>0.228363161616711</v>
      </c>
      <c r="D391" s="56">
        <v>5.0500000000000003E-2</v>
      </c>
      <c r="E391" s="22"/>
    </row>
    <row r="392" spans="1:5" ht="34.200000000000003" customHeight="1" x14ac:dyDescent="0.3">
      <c r="A392" s="87" t="s">
        <v>25</v>
      </c>
      <c r="B392" s="87"/>
      <c r="C392" s="87"/>
      <c r="D392" s="87"/>
      <c r="E392" s="87"/>
    </row>
    <row r="393" spans="1:5" x14ac:dyDescent="0.3">
      <c r="A393" s="5" t="s">
        <v>26</v>
      </c>
    </row>
    <row r="394" spans="1:5" x14ac:dyDescent="0.3">
      <c r="A394" s="65" t="s">
        <v>1013</v>
      </c>
    </row>
    <row r="395" spans="1:5" x14ac:dyDescent="0.3">
      <c r="A395" s="65" t="s">
        <v>1159</v>
      </c>
    </row>
    <row r="396" spans="1:5" x14ac:dyDescent="0.3">
      <c r="A396" s="65" t="s">
        <v>1015</v>
      </c>
    </row>
    <row r="397" spans="1:5" x14ac:dyDescent="0.3">
      <c r="A397" s="5" t="s">
        <v>51</v>
      </c>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29" t="s">
        <v>33</v>
      </c>
      <c r="B400" s="29" t="s">
        <v>34</v>
      </c>
      <c r="C400" s="29" t="s">
        <v>35</v>
      </c>
      <c r="D400" s="30" t="s">
        <v>0</v>
      </c>
      <c r="E400" s="30" t="s">
        <v>1</v>
      </c>
    </row>
    <row r="401" spans="1:5" x14ac:dyDescent="0.3">
      <c r="A401" s="31" t="s">
        <v>36</v>
      </c>
      <c r="B401" s="57">
        <v>44309</v>
      </c>
      <c r="C401" s="57">
        <v>46136</v>
      </c>
      <c r="D401" s="58">
        <v>2.7900000000000001E-2</v>
      </c>
      <c r="E401" s="59">
        <v>2</v>
      </c>
    </row>
    <row r="402" spans="1:5" x14ac:dyDescent="0.3">
      <c r="A402" s="31" t="s">
        <v>37</v>
      </c>
      <c r="B402" s="57">
        <v>44281</v>
      </c>
      <c r="C402" s="57">
        <v>46108</v>
      </c>
      <c r="D402" s="58">
        <v>2.7639804935217456E-2</v>
      </c>
      <c r="E402" s="59">
        <v>2</v>
      </c>
    </row>
    <row r="403" spans="1:5" x14ac:dyDescent="0.3">
      <c r="A403" s="60" t="s">
        <v>38</v>
      </c>
      <c r="B403" s="57">
        <v>44253</v>
      </c>
      <c r="C403" s="57">
        <v>46080</v>
      </c>
      <c r="D403" s="58">
        <v>2.6819057289908455E-2</v>
      </c>
      <c r="E403" s="59">
        <v>2</v>
      </c>
    </row>
    <row r="404" spans="1:5" x14ac:dyDescent="0.3">
      <c r="A404" s="60" t="s">
        <v>39</v>
      </c>
      <c r="B404" s="57">
        <v>44225</v>
      </c>
      <c r="C404" s="57">
        <v>46052</v>
      </c>
      <c r="D404" s="58">
        <v>2.7045006662072248E-2</v>
      </c>
      <c r="E404" s="59">
        <v>2</v>
      </c>
    </row>
    <row r="405" spans="1:5" x14ac:dyDescent="0.3">
      <c r="A405" s="60" t="s">
        <v>40</v>
      </c>
      <c r="B405" s="57">
        <v>44193</v>
      </c>
      <c r="C405" s="57">
        <v>46020</v>
      </c>
      <c r="D405" s="58">
        <v>2.7295417671416813E-2</v>
      </c>
      <c r="E405" s="59">
        <v>2</v>
      </c>
    </row>
    <row r="407" spans="1:5" x14ac:dyDescent="0.3">
      <c r="A407" s="92" t="s">
        <v>171</v>
      </c>
      <c r="B407" s="93"/>
      <c r="C407" s="93"/>
      <c r="D407" s="93"/>
      <c r="E407" s="93"/>
    </row>
    <row r="408" spans="1:5" ht="14.4" customHeight="1" x14ac:dyDescent="0.3">
      <c r="A408" s="1" t="s">
        <v>958</v>
      </c>
      <c r="B408" s="2"/>
      <c r="C408" s="94" t="s">
        <v>3</v>
      </c>
      <c r="D408" s="94" t="s">
        <v>959</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960</v>
      </c>
      <c r="C411" s="10"/>
      <c r="D411" s="11"/>
      <c r="E411" s="11"/>
    </row>
    <row r="412" spans="1:5" x14ac:dyDescent="0.3">
      <c r="A412" s="12"/>
      <c r="B412" s="13" t="s">
        <v>9</v>
      </c>
      <c r="C412" s="14"/>
      <c r="D412" s="15"/>
      <c r="E412" s="15"/>
    </row>
    <row r="413" spans="1:5" x14ac:dyDescent="0.3">
      <c r="A413" s="8" t="s">
        <v>10</v>
      </c>
      <c r="B413" s="16" t="s">
        <v>11</v>
      </c>
      <c r="C413" s="53">
        <v>5890</v>
      </c>
      <c r="D413" s="54">
        <v>5950</v>
      </c>
      <c r="E413" s="55" t="s">
        <v>14</v>
      </c>
    </row>
    <row r="414" spans="1:5" x14ac:dyDescent="0.3">
      <c r="A414" s="19"/>
      <c r="B414" s="20" t="s">
        <v>15</v>
      </c>
      <c r="C414" s="56">
        <v>-0.41110000000000002</v>
      </c>
      <c r="D414" s="56">
        <v>-0.15870000000000001</v>
      </c>
      <c r="E414" s="22"/>
    </row>
    <row r="415" spans="1:5" x14ac:dyDescent="0.3">
      <c r="A415" s="8" t="s">
        <v>16</v>
      </c>
      <c r="B415" s="16" t="s">
        <v>11</v>
      </c>
      <c r="C415" s="53">
        <v>7950</v>
      </c>
      <c r="D415" s="53">
        <v>7680</v>
      </c>
      <c r="E415" s="55" t="s">
        <v>14</v>
      </c>
    </row>
    <row r="416" spans="1:5" x14ac:dyDescent="0.3">
      <c r="A416" s="19"/>
      <c r="B416" s="20" t="s">
        <v>15</v>
      </c>
      <c r="C416" s="56">
        <v>-0.20535920755762599</v>
      </c>
      <c r="D416" s="56">
        <v>-8.4355237352249104E-2</v>
      </c>
      <c r="E416" s="22"/>
    </row>
    <row r="417" spans="1:5" x14ac:dyDescent="0.3">
      <c r="A417" s="8" t="s">
        <v>19</v>
      </c>
      <c r="B417" s="16" t="s">
        <v>11</v>
      </c>
      <c r="C417" s="53">
        <v>10000</v>
      </c>
      <c r="D417" s="53">
        <v>10750</v>
      </c>
      <c r="E417" s="55" t="s">
        <v>14</v>
      </c>
    </row>
    <row r="418" spans="1:5" x14ac:dyDescent="0.3">
      <c r="A418" s="19"/>
      <c r="B418" s="20" t="s">
        <v>15</v>
      </c>
      <c r="C418" s="56">
        <v>-1.3441058591512299E-4</v>
      </c>
      <c r="D418" s="56">
        <v>2.4521588785402899E-2</v>
      </c>
      <c r="E418" s="22"/>
    </row>
    <row r="419" spans="1:5" x14ac:dyDescent="0.3">
      <c r="A419" s="8" t="s">
        <v>22</v>
      </c>
      <c r="B419" s="16" t="s">
        <v>11</v>
      </c>
      <c r="C419" s="53">
        <v>13530</v>
      </c>
      <c r="D419" s="53">
        <v>13650</v>
      </c>
      <c r="E419" s="55" t="s">
        <v>14</v>
      </c>
    </row>
    <row r="420" spans="1:5" x14ac:dyDescent="0.3">
      <c r="A420" s="19"/>
      <c r="B420" s="20" t="s">
        <v>15</v>
      </c>
      <c r="C420" s="56">
        <v>0.353438099047924</v>
      </c>
      <c r="D420" s="56">
        <v>0.109160269135507</v>
      </c>
      <c r="E420" s="22"/>
    </row>
    <row r="421" spans="1:5" ht="33" customHeight="1" x14ac:dyDescent="0.3">
      <c r="A421" s="87" t="s">
        <v>25</v>
      </c>
      <c r="B421" s="87"/>
      <c r="C421" s="87"/>
      <c r="D421" s="87"/>
      <c r="E421" s="87"/>
    </row>
    <row r="422" spans="1:5" x14ac:dyDescent="0.3">
      <c r="A422" s="5" t="s">
        <v>26</v>
      </c>
    </row>
    <row r="423" spans="1:5" x14ac:dyDescent="0.3">
      <c r="A423" s="65" t="s">
        <v>964</v>
      </c>
    </row>
    <row r="424" spans="1:5" x14ac:dyDescent="0.3">
      <c r="A424" s="65" t="s">
        <v>1109</v>
      </c>
    </row>
    <row r="425" spans="1:5" x14ac:dyDescent="0.3">
      <c r="A425" s="65" t="s">
        <v>966</v>
      </c>
    </row>
    <row r="426" spans="1:5" x14ac:dyDescent="0.3">
      <c r="A426" s="5" t="s">
        <v>51</v>
      </c>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57">
        <v>44313</v>
      </c>
      <c r="C430" s="57">
        <v>46140</v>
      </c>
      <c r="D430" s="58">
        <v>9.35E-2</v>
      </c>
      <c r="E430" s="59">
        <v>3</v>
      </c>
    </row>
    <row r="431" spans="1:5" x14ac:dyDescent="0.3">
      <c r="A431" s="31" t="s">
        <v>37</v>
      </c>
      <c r="B431" s="57">
        <v>44285</v>
      </c>
      <c r="C431" s="57">
        <v>46112</v>
      </c>
      <c r="D431" s="58">
        <v>9.2250177336602346E-2</v>
      </c>
      <c r="E431" s="59">
        <v>3</v>
      </c>
    </row>
    <row r="432" spans="1:5" x14ac:dyDescent="0.3">
      <c r="A432" s="60" t="s">
        <v>38</v>
      </c>
      <c r="B432" s="57">
        <v>44250</v>
      </c>
      <c r="C432" s="57">
        <v>46077</v>
      </c>
      <c r="D432" s="58">
        <v>9.154660756481163E-2</v>
      </c>
      <c r="E432" s="59">
        <v>3</v>
      </c>
    </row>
    <row r="433" spans="1:5" x14ac:dyDescent="0.3">
      <c r="A433" s="60" t="s">
        <v>39</v>
      </c>
      <c r="B433" s="57">
        <v>44222</v>
      </c>
      <c r="C433" s="57">
        <v>46049</v>
      </c>
      <c r="D433" s="58">
        <v>9.1941736019959544E-2</v>
      </c>
      <c r="E433" s="59">
        <v>3</v>
      </c>
    </row>
    <row r="434" spans="1:5" x14ac:dyDescent="0.3">
      <c r="A434" s="60" t="s">
        <v>40</v>
      </c>
      <c r="B434" s="57">
        <v>44194</v>
      </c>
      <c r="C434" s="57">
        <v>46021</v>
      </c>
      <c r="D434" s="58">
        <v>9.2711928284314626E-2</v>
      </c>
      <c r="E434" s="59">
        <v>3</v>
      </c>
    </row>
    <row r="436" spans="1:5" x14ac:dyDescent="0.3">
      <c r="A436" s="92" t="s">
        <v>835</v>
      </c>
      <c r="B436" s="93"/>
      <c r="C436" s="93"/>
      <c r="D436" s="93"/>
      <c r="E436" s="93"/>
    </row>
    <row r="437" spans="1:5" ht="14.4" customHeight="1" x14ac:dyDescent="0.3">
      <c r="A437" s="1" t="s">
        <v>958</v>
      </c>
      <c r="B437" s="2"/>
      <c r="C437" s="97" t="s">
        <v>3</v>
      </c>
      <c r="D437" s="97" t="s">
        <v>959</v>
      </c>
      <c r="E437" s="97"/>
    </row>
    <row r="438" spans="1:5" x14ac:dyDescent="0.3">
      <c r="A438" s="74" t="s">
        <v>1151</v>
      </c>
      <c r="B438" s="75"/>
      <c r="C438" s="98"/>
      <c r="D438" s="98"/>
      <c r="E438" s="98"/>
    </row>
    <row r="439" spans="1:5" x14ac:dyDescent="0.3">
      <c r="A439" s="76" t="s">
        <v>6</v>
      </c>
      <c r="B439" s="77"/>
      <c r="C439" s="99"/>
      <c r="D439" s="99"/>
      <c r="E439" s="99"/>
    </row>
    <row r="440" spans="1:5" x14ac:dyDescent="0.3">
      <c r="A440" s="8" t="s">
        <v>7</v>
      </c>
      <c r="B440" s="9" t="s">
        <v>960</v>
      </c>
      <c r="C440" s="10"/>
      <c r="D440" s="11"/>
      <c r="E440" s="11"/>
    </row>
    <row r="441" spans="1:5" x14ac:dyDescent="0.3">
      <c r="A441" s="12"/>
      <c r="B441" s="13" t="s">
        <v>9</v>
      </c>
      <c r="C441" s="14"/>
      <c r="D441" s="15"/>
      <c r="E441" s="15"/>
    </row>
    <row r="442" spans="1:5" x14ac:dyDescent="0.3">
      <c r="A442" s="8" t="s">
        <v>10</v>
      </c>
      <c r="B442" s="16" t="s">
        <v>11</v>
      </c>
      <c r="C442" s="17" t="s">
        <v>1160</v>
      </c>
      <c r="D442" s="18" t="s">
        <v>1161</v>
      </c>
      <c r="E442" s="55" t="s">
        <v>14</v>
      </c>
    </row>
    <row r="443" spans="1:5" x14ac:dyDescent="0.3">
      <c r="A443" s="19"/>
      <c r="B443" s="20" t="s">
        <v>15</v>
      </c>
      <c r="C443" s="21">
        <v>-0.24786124120946601</v>
      </c>
      <c r="D443" s="21">
        <v>-9.2184802785744993E-2</v>
      </c>
      <c r="E443" s="22"/>
    </row>
    <row r="444" spans="1:5" x14ac:dyDescent="0.3">
      <c r="A444" s="8" t="s">
        <v>16</v>
      </c>
      <c r="B444" s="16" t="s">
        <v>11</v>
      </c>
      <c r="C444" s="17" t="s">
        <v>1000</v>
      </c>
      <c r="D444" s="17" t="s">
        <v>1162</v>
      </c>
      <c r="E444" s="55" t="s">
        <v>14</v>
      </c>
    </row>
    <row r="445" spans="1:5" x14ac:dyDescent="0.3">
      <c r="A445" s="19"/>
      <c r="B445" s="20" t="s">
        <v>15</v>
      </c>
      <c r="C445" s="21">
        <v>-0.16719004507108701</v>
      </c>
      <c r="D445" s="21">
        <v>-7.2494295869660705E-2</v>
      </c>
      <c r="E445" s="22"/>
    </row>
    <row r="446" spans="1:5" x14ac:dyDescent="0.3">
      <c r="A446" s="8" t="s">
        <v>19</v>
      </c>
      <c r="B446" s="16" t="s">
        <v>11</v>
      </c>
      <c r="C446" s="17" t="s">
        <v>473</v>
      </c>
      <c r="D446" s="17" t="s">
        <v>1163</v>
      </c>
      <c r="E446" s="55" t="s">
        <v>14</v>
      </c>
    </row>
    <row r="447" spans="1:5" x14ac:dyDescent="0.3">
      <c r="A447" s="19"/>
      <c r="B447" s="20" t="s">
        <v>15</v>
      </c>
      <c r="C447" s="21">
        <v>7.0015306990194297E-3</v>
      </c>
      <c r="D447" s="21">
        <v>1.1299999999999999E-2</v>
      </c>
      <c r="E447" s="22"/>
    </row>
    <row r="448" spans="1:5" x14ac:dyDescent="0.3">
      <c r="A448" s="8" t="s">
        <v>22</v>
      </c>
      <c r="B448" s="16" t="s">
        <v>11</v>
      </c>
      <c r="C448" s="17" t="s">
        <v>384</v>
      </c>
      <c r="D448" s="17" t="s">
        <v>384</v>
      </c>
      <c r="E448" s="55" t="s">
        <v>14</v>
      </c>
    </row>
    <row r="449" spans="1:5" x14ac:dyDescent="0.3">
      <c r="A449" s="19"/>
      <c r="B449" s="20" t="s">
        <v>15</v>
      </c>
      <c r="C449" s="21">
        <v>0.23536916257270299</v>
      </c>
      <c r="D449" s="21">
        <v>7.2939933110958394E-2</v>
      </c>
      <c r="E449" s="22"/>
    </row>
    <row r="450" spans="1:5" ht="34.200000000000003" customHeight="1" x14ac:dyDescent="0.3">
      <c r="A450" s="87" t="s">
        <v>25</v>
      </c>
      <c r="B450" s="87"/>
      <c r="C450" s="87"/>
      <c r="D450" s="87"/>
      <c r="E450" s="87"/>
    </row>
    <row r="451" spans="1:5" x14ac:dyDescent="0.3">
      <c r="A451" s="5" t="s">
        <v>26</v>
      </c>
    </row>
    <row r="452" spans="1:5" x14ac:dyDescent="0.3">
      <c r="A452" s="65" t="s">
        <v>1164</v>
      </c>
      <c r="D452" s="78"/>
      <c r="E452" s="78"/>
    </row>
    <row r="453" spans="1:5" x14ac:dyDescent="0.3">
      <c r="A453" s="65" t="s">
        <v>1165</v>
      </c>
      <c r="D453" s="78"/>
      <c r="E453" s="78"/>
    </row>
    <row r="454" spans="1:5" x14ac:dyDescent="0.3">
      <c r="A454" s="65" t="s">
        <v>1166</v>
      </c>
      <c r="D454" s="84"/>
      <c r="E454" s="84"/>
    </row>
    <row r="455" spans="1:5" x14ac:dyDescent="0.3">
      <c r="A455" s="5" t="s">
        <v>51</v>
      </c>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57">
        <v>44306</v>
      </c>
      <c r="C459" s="57">
        <v>46136</v>
      </c>
      <c r="D459" s="58">
        <v>5.8053877562485201E-2</v>
      </c>
      <c r="E459" s="59">
        <v>3</v>
      </c>
    </row>
    <row r="460" spans="1:5" x14ac:dyDescent="0.3">
      <c r="A460" s="31" t="s">
        <v>37</v>
      </c>
      <c r="B460" s="57">
        <v>44278</v>
      </c>
      <c r="C460" s="57">
        <v>46108</v>
      </c>
      <c r="D460" s="58">
        <v>5.5899999999999998E-2</v>
      </c>
      <c r="E460" s="59">
        <v>3</v>
      </c>
    </row>
    <row r="461" spans="1:5" x14ac:dyDescent="0.3">
      <c r="A461" s="60" t="s">
        <v>38</v>
      </c>
      <c r="B461" s="57">
        <v>44250</v>
      </c>
      <c r="C461" s="57">
        <v>46080</v>
      </c>
      <c r="D461" s="58">
        <v>5.4728289376970732E-2</v>
      </c>
      <c r="E461" s="59">
        <v>3</v>
      </c>
    </row>
    <row r="462" spans="1:5" x14ac:dyDescent="0.3">
      <c r="A462" s="60" t="s">
        <v>39</v>
      </c>
      <c r="B462" s="57">
        <v>44222</v>
      </c>
      <c r="C462" s="57">
        <v>46052</v>
      </c>
      <c r="D462" s="58">
        <v>5.5159323111433636E-2</v>
      </c>
      <c r="E462" s="59">
        <v>3</v>
      </c>
    </row>
    <row r="463" spans="1:5" x14ac:dyDescent="0.3">
      <c r="A463" s="60" t="s">
        <v>40</v>
      </c>
      <c r="B463" s="57">
        <v>44194</v>
      </c>
      <c r="C463" s="57">
        <v>46020</v>
      </c>
      <c r="D463" s="58">
        <v>5.5363540446699534E-2</v>
      </c>
      <c r="E463" s="59">
        <v>3</v>
      </c>
    </row>
    <row r="465" spans="1:5" x14ac:dyDescent="0.3">
      <c r="A465" s="92" t="s">
        <v>180</v>
      </c>
      <c r="B465" s="93"/>
      <c r="C465" s="93"/>
      <c r="D465" s="93"/>
      <c r="E465" s="93"/>
    </row>
    <row r="466" spans="1:5" ht="14.4" customHeight="1" x14ac:dyDescent="0.3">
      <c r="A466" s="1" t="s">
        <v>958</v>
      </c>
      <c r="B466" s="2"/>
      <c r="C466" s="94" t="s">
        <v>3</v>
      </c>
      <c r="D466" s="94" t="s">
        <v>959</v>
      </c>
      <c r="E466" s="94"/>
    </row>
    <row r="467" spans="1:5" x14ac:dyDescent="0.3">
      <c r="A467" s="3" t="s">
        <v>5</v>
      </c>
      <c r="B467" s="4"/>
      <c r="C467" s="95"/>
      <c r="D467" s="95"/>
      <c r="E467" s="95"/>
    </row>
    <row r="468" spans="1:5" x14ac:dyDescent="0.3">
      <c r="A468" s="6" t="s">
        <v>6</v>
      </c>
      <c r="B468" s="7"/>
      <c r="C468" s="96"/>
      <c r="D468" s="96"/>
      <c r="E468" s="96"/>
    </row>
    <row r="469" spans="1:5" x14ac:dyDescent="0.3">
      <c r="A469" s="8" t="s">
        <v>7</v>
      </c>
      <c r="B469" s="9" t="s">
        <v>960</v>
      </c>
      <c r="C469" s="10"/>
      <c r="D469" s="11"/>
      <c r="E469" s="11"/>
    </row>
    <row r="470" spans="1:5" x14ac:dyDescent="0.3">
      <c r="A470" s="12"/>
      <c r="B470" s="13" t="s">
        <v>9</v>
      </c>
      <c r="C470" s="14"/>
      <c r="D470" s="15"/>
      <c r="E470" s="15"/>
    </row>
    <row r="471" spans="1:5" x14ac:dyDescent="0.3">
      <c r="A471" s="8" t="s">
        <v>10</v>
      </c>
      <c r="B471" s="16" t="s">
        <v>11</v>
      </c>
      <c r="C471" s="53">
        <v>6060</v>
      </c>
      <c r="D471" s="54">
        <v>6100</v>
      </c>
      <c r="E471" s="55" t="s">
        <v>14</v>
      </c>
    </row>
    <row r="472" spans="1:5" x14ac:dyDescent="0.3">
      <c r="A472" s="19"/>
      <c r="B472" s="20" t="s">
        <v>15</v>
      </c>
      <c r="C472" s="56">
        <v>-0.39360000000000001</v>
      </c>
      <c r="D472" s="56">
        <v>-0.15179999999999999</v>
      </c>
      <c r="E472" s="22"/>
    </row>
    <row r="473" spans="1:5" x14ac:dyDescent="0.3">
      <c r="A473" s="8" t="s">
        <v>16</v>
      </c>
      <c r="B473" s="16" t="s">
        <v>11</v>
      </c>
      <c r="C473" s="53">
        <v>8010</v>
      </c>
      <c r="D473" s="53">
        <v>7890</v>
      </c>
      <c r="E473" s="55" t="s">
        <v>14</v>
      </c>
    </row>
    <row r="474" spans="1:5" x14ac:dyDescent="0.3">
      <c r="A474" s="19"/>
      <c r="B474" s="20" t="s">
        <v>15</v>
      </c>
      <c r="C474" s="56">
        <v>-0.19944705882352901</v>
      </c>
      <c r="D474" s="56">
        <v>-7.5876050560543806E-2</v>
      </c>
      <c r="E474" s="22"/>
    </row>
    <row r="475" spans="1:5" x14ac:dyDescent="0.3">
      <c r="A475" s="8" t="s">
        <v>19</v>
      </c>
      <c r="B475" s="16" t="s">
        <v>11</v>
      </c>
      <c r="C475" s="53">
        <v>10090</v>
      </c>
      <c r="D475" s="53">
        <v>10850</v>
      </c>
      <c r="E475" s="55" t="s">
        <v>14</v>
      </c>
    </row>
    <row r="476" spans="1:5" x14ac:dyDescent="0.3">
      <c r="A476" s="19"/>
      <c r="B476" s="20" t="s">
        <v>15</v>
      </c>
      <c r="C476" s="56">
        <v>8.5241503326738393E-3</v>
      </c>
      <c r="D476" s="56">
        <v>2.7564072480099799E-2</v>
      </c>
      <c r="E476" s="22"/>
    </row>
    <row r="477" spans="1:5" x14ac:dyDescent="0.3">
      <c r="A477" s="8" t="s">
        <v>22</v>
      </c>
      <c r="B477" s="16" t="s">
        <v>11</v>
      </c>
      <c r="C477" s="53">
        <v>13340</v>
      </c>
      <c r="D477" s="53">
        <v>13650</v>
      </c>
      <c r="E477" s="55" t="s">
        <v>14</v>
      </c>
    </row>
    <row r="478" spans="1:5" x14ac:dyDescent="0.3">
      <c r="A478" s="19"/>
      <c r="B478" s="20" t="s">
        <v>15</v>
      </c>
      <c r="C478" s="56">
        <v>0.33445993723849399</v>
      </c>
      <c r="D478" s="56">
        <v>0.109232705561901</v>
      </c>
      <c r="E478" s="22"/>
    </row>
    <row r="479" spans="1:5" ht="34.200000000000003" customHeight="1" x14ac:dyDescent="0.3">
      <c r="A479" s="87" t="s">
        <v>25</v>
      </c>
      <c r="B479" s="87"/>
      <c r="C479" s="87"/>
      <c r="D479" s="87"/>
      <c r="E479" s="87"/>
    </row>
    <row r="480" spans="1:5" x14ac:dyDescent="0.3">
      <c r="A480" s="5" t="s">
        <v>26</v>
      </c>
    </row>
    <row r="481" spans="1:5" x14ac:dyDescent="0.3">
      <c r="A481" s="65" t="s">
        <v>964</v>
      </c>
    </row>
    <row r="482" spans="1:5" x14ac:dyDescent="0.3">
      <c r="A482" s="65" t="s">
        <v>1109</v>
      </c>
    </row>
    <row r="483" spans="1:5" x14ac:dyDescent="0.3">
      <c r="A483" s="65" t="s">
        <v>966</v>
      </c>
    </row>
    <row r="484" spans="1:5" x14ac:dyDescent="0.3">
      <c r="A484" s="5" t="s">
        <v>51</v>
      </c>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57">
        <v>44313</v>
      </c>
      <c r="C488" s="57">
        <v>46140</v>
      </c>
      <c r="D488" s="58">
        <v>9.06E-2</v>
      </c>
      <c r="E488" s="59">
        <v>3</v>
      </c>
    </row>
    <row r="489" spans="1:5" x14ac:dyDescent="0.3">
      <c r="A489" s="31" t="s">
        <v>37</v>
      </c>
      <c r="B489" s="57">
        <v>44285</v>
      </c>
      <c r="C489" s="57">
        <v>46112</v>
      </c>
      <c r="D489" s="58">
        <v>8.9331412017789699E-2</v>
      </c>
      <c r="E489" s="59">
        <v>3</v>
      </c>
    </row>
    <row r="490" spans="1:5" x14ac:dyDescent="0.3">
      <c r="A490" s="60" t="s">
        <v>38</v>
      </c>
      <c r="B490" s="57">
        <v>44250</v>
      </c>
      <c r="C490" s="57">
        <v>46077</v>
      </c>
      <c r="D490" s="58">
        <v>8.8599999999999998E-2</v>
      </c>
      <c r="E490" s="59">
        <v>3</v>
      </c>
    </row>
    <row r="491" spans="1:5" x14ac:dyDescent="0.3">
      <c r="A491" s="60" t="s">
        <v>39</v>
      </c>
      <c r="B491" s="57">
        <v>44222</v>
      </c>
      <c r="C491" s="57">
        <v>46049</v>
      </c>
      <c r="D491" s="58">
        <v>8.901276754003673E-2</v>
      </c>
      <c r="E491" s="59">
        <v>3</v>
      </c>
    </row>
    <row r="492" spans="1:5" x14ac:dyDescent="0.3">
      <c r="A492" s="60" t="s">
        <v>40</v>
      </c>
      <c r="B492" s="57">
        <v>44194</v>
      </c>
      <c r="C492" s="57">
        <v>46021</v>
      </c>
      <c r="D492" s="58">
        <v>8.9732992071485412E-2</v>
      </c>
      <c r="E492" s="59">
        <v>3</v>
      </c>
    </row>
    <row r="494" spans="1:5" x14ac:dyDescent="0.3">
      <c r="A494" s="92" t="s">
        <v>189</v>
      </c>
      <c r="B494" s="93"/>
      <c r="C494" s="93"/>
      <c r="D494" s="93"/>
      <c r="E494" s="93"/>
    </row>
    <row r="495" spans="1:5" ht="14.4" customHeight="1" x14ac:dyDescent="0.3">
      <c r="A495" s="1" t="s">
        <v>978</v>
      </c>
      <c r="B495" s="2"/>
      <c r="C495" s="94" t="s">
        <v>3</v>
      </c>
      <c r="D495" s="94" t="s">
        <v>979</v>
      </c>
      <c r="E495" s="94"/>
    </row>
    <row r="496" spans="1:5" x14ac:dyDescent="0.3">
      <c r="A496" s="3" t="s">
        <v>5</v>
      </c>
      <c r="B496" s="4"/>
      <c r="C496" s="95"/>
      <c r="D496" s="95"/>
      <c r="E496" s="95"/>
    </row>
    <row r="497" spans="1:5" x14ac:dyDescent="0.3">
      <c r="A497" s="6" t="s">
        <v>6</v>
      </c>
      <c r="B497" s="7"/>
      <c r="C497" s="96"/>
      <c r="D497" s="96"/>
      <c r="E497" s="96"/>
    </row>
    <row r="498" spans="1:5" x14ac:dyDescent="0.3">
      <c r="A498" s="8" t="s">
        <v>7</v>
      </c>
      <c r="B498" s="9" t="s">
        <v>960</v>
      </c>
      <c r="C498" s="10"/>
      <c r="D498" s="11"/>
      <c r="E498" s="11"/>
    </row>
    <row r="499" spans="1:5" x14ac:dyDescent="0.3">
      <c r="A499" s="12"/>
      <c r="B499" s="13" t="s">
        <v>9</v>
      </c>
      <c r="C499" s="14"/>
      <c r="D499" s="15"/>
      <c r="E499" s="15"/>
    </row>
    <row r="500" spans="1:5" x14ac:dyDescent="0.3">
      <c r="A500" s="8" t="s">
        <v>10</v>
      </c>
      <c r="B500" s="16" t="s">
        <v>11</v>
      </c>
      <c r="C500" s="53">
        <v>7560</v>
      </c>
      <c r="D500" s="54">
        <v>7890</v>
      </c>
      <c r="E500" s="55" t="s">
        <v>14</v>
      </c>
    </row>
    <row r="501" spans="1:5" x14ac:dyDescent="0.3">
      <c r="A501" s="19"/>
      <c r="B501" s="20" t="s">
        <v>15</v>
      </c>
      <c r="C501" s="56">
        <v>-0.24399999999999999</v>
      </c>
      <c r="D501" s="56">
        <v>-0.1118</v>
      </c>
      <c r="E501" s="22"/>
    </row>
    <row r="502" spans="1:5" x14ac:dyDescent="0.3">
      <c r="A502" s="8" t="s">
        <v>16</v>
      </c>
      <c r="B502" s="16" t="s">
        <v>11</v>
      </c>
      <c r="C502" s="53">
        <v>8110</v>
      </c>
      <c r="D502" s="53">
        <v>7680</v>
      </c>
      <c r="E502" s="55" t="s">
        <v>14</v>
      </c>
    </row>
    <row r="503" spans="1:5" x14ac:dyDescent="0.3">
      <c r="A503" s="19"/>
      <c r="B503" s="20" t="s">
        <v>15</v>
      </c>
      <c r="C503" s="56">
        <v>-0.189108465687257</v>
      </c>
      <c r="D503" s="56">
        <v>-0.123406816368255</v>
      </c>
      <c r="E503" s="22"/>
    </row>
    <row r="504" spans="1:5" x14ac:dyDescent="0.3">
      <c r="A504" s="8" t="s">
        <v>19</v>
      </c>
      <c r="B504" s="16" t="s">
        <v>11</v>
      </c>
      <c r="C504" s="53">
        <v>9390</v>
      </c>
      <c r="D504" s="53">
        <v>9740</v>
      </c>
      <c r="E504" s="55" t="s">
        <v>14</v>
      </c>
    </row>
    <row r="505" spans="1:5" x14ac:dyDescent="0.3">
      <c r="A505" s="19"/>
      <c r="B505" s="20" t="s">
        <v>15</v>
      </c>
      <c r="C505" s="56">
        <v>-6.0578416309646901E-2</v>
      </c>
      <c r="D505" s="56">
        <v>-1.30563099837966E-2</v>
      </c>
      <c r="E505" s="22"/>
    </row>
    <row r="506" spans="1:5" x14ac:dyDescent="0.3">
      <c r="A506" s="8" t="s">
        <v>22</v>
      </c>
      <c r="B506" s="16" t="s">
        <v>11</v>
      </c>
      <c r="C506" s="53">
        <v>11350</v>
      </c>
      <c r="D506" s="53">
        <v>11640</v>
      </c>
      <c r="E506" s="55" t="s">
        <v>14</v>
      </c>
    </row>
    <row r="507" spans="1:5" x14ac:dyDescent="0.3">
      <c r="A507" s="19"/>
      <c r="B507" s="20" t="s">
        <v>15</v>
      </c>
      <c r="C507" s="56">
        <v>0.135345584499066</v>
      </c>
      <c r="D507" s="56">
        <v>7.8925779700995194E-2</v>
      </c>
      <c r="E507" s="22"/>
    </row>
    <row r="508" spans="1:5" ht="34.200000000000003" customHeight="1" x14ac:dyDescent="0.3">
      <c r="A508" s="87" t="s">
        <v>25</v>
      </c>
      <c r="B508" s="87"/>
      <c r="C508" s="87"/>
      <c r="D508" s="87"/>
      <c r="E508" s="87"/>
    </row>
    <row r="509" spans="1:5" x14ac:dyDescent="0.3">
      <c r="A509" s="5" t="s">
        <v>26</v>
      </c>
    </row>
    <row r="510" spans="1:5" x14ac:dyDescent="0.3">
      <c r="A510" s="65" t="s">
        <v>980</v>
      </c>
    </row>
    <row r="511" spans="1:5" x14ac:dyDescent="0.3">
      <c r="A511" s="65" t="s">
        <v>1142</v>
      </c>
    </row>
    <row r="512" spans="1:5" x14ac:dyDescent="0.3">
      <c r="A512" s="65" t="s">
        <v>986</v>
      </c>
    </row>
    <row r="513" spans="1:5" x14ac:dyDescent="0.3">
      <c r="A513" s="5" t="s">
        <v>51</v>
      </c>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57">
        <v>44306</v>
      </c>
      <c r="C517" s="57">
        <v>46140</v>
      </c>
      <c r="D517" s="58">
        <v>4.24E-2</v>
      </c>
      <c r="E517" s="59">
        <v>2</v>
      </c>
    </row>
    <row r="518" spans="1:5" x14ac:dyDescent="0.3">
      <c r="A518" s="31" t="s">
        <v>37</v>
      </c>
      <c r="B518" s="57">
        <v>44278</v>
      </c>
      <c r="C518" s="57">
        <v>46112</v>
      </c>
      <c r="D518" s="58">
        <v>4.1026914646203415E-2</v>
      </c>
      <c r="E518" s="59">
        <v>2</v>
      </c>
    </row>
    <row r="519" spans="1:5" x14ac:dyDescent="0.3">
      <c r="A519" s="60" t="s">
        <v>38</v>
      </c>
      <c r="B519" s="57">
        <v>44236</v>
      </c>
      <c r="C519" s="57">
        <v>46070</v>
      </c>
      <c r="D519" s="58">
        <v>3.9917842401998069E-2</v>
      </c>
      <c r="E519" s="59">
        <v>2</v>
      </c>
    </row>
    <row r="520" spans="1:5" x14ac:dyDescent="0.3">
      <c r="A520" s="60" t="s">
        <v>39</v>
      </c>
      <c r="B520" s="57">
        <v>44208</v>
      </c>
      <c r="C520" s="57">
        <v>46042</v>
      </c>
      <c r="D520" s="58">
        <v>4.0099077429466487E-2</v>
      </c>
      <c r="E520" s="59">
        <v>2</v>
      </c>
    </row>
    <row r="521" spans="1:5" x14ac:dyDescent="0.3">
      <c r="A521" s="60" t="s">
        <v>40</v>
      </c>
      <c r="B521" s="57">
        <v>44194</v>
      </c>
      <c r="C521" s="57">
        <v>46022</v>
      </c>
      <c r="D521" s="58">
        <v>4.0096523217915937E-2</v>
      </c>
      <c r="E521" s="59">
        <v>2</v>
      </c>
    </row>
    <row r="523" spans="1:5" x14ac:dyDescent="0.3">
      <c r="A523" s="92" t="s">
        <v>210</v>
      </c>
      <c r="B523" s="93"/>
      <c r="C523" s="93"/>
      <c r="D523" s="93"/>
      <c r="E523" s="93"/>
    </row>
    <row r="524" spans="1:5" ht="14.4" customHeight="1" x14ac:dyDescent="0.3">
      <c r="A524" s="1" t="s">
        <v>978</v>
      </c>
      <c r="B524" s="2"/>
      <c r="C524" s="97" t="s">
        <v>3</v>
      </c>
      <c r="D524" s="97" t="s">
        <v>979</v>
      </c>
      <c r="E524" s="97"/>
    </row>
    <row r="525" spans="1:5" x14ac:dyDescent="0.3">
      <c r="A525" s="74" t="s">
        <v>1151</v>
      </c>
      <c r="B525" s="75"/>
      <c r="C525" s="98"/>
      <c r="D525" s="98"/>
      <c r="E525" s="98"/>
    </row>
    <row r="526" spans="1:5" x14ac:dyDescent="0.3">
      <c r="A526" s="76" t="s">
        <v>6</v>
      </c>
      <c r="B526" s="77"/>
      <c r="C526" s="99"/>
      <c r="D526" s="99"/>
      <c r="E526" s="99"/>
    </row>
    <row r="527" spans="1:5" x14ac:dyDescent="0.3">
      <c r="A527" s="8" t="s">
        <v>7</v>
      </c>
      <c r="B527" s="9" t="s">
        <v>960</v>
      </c>
      <c r="C527" s="10"/>
      <c r="D527" s="11"/>
      <c r="E527" s="11"/>
    </row>
    <row r="528" spans="1:5" x14ac:dyDescent="0.3">
      <c r="A528" s="12"/>
      <c r="B528" s="13" t="s">
        <v>9</v>
      </c>
      <c r="C528" s="14"/>
      <c r="D528" s="15"/>
      <c r="E528" s="15"/>
    </row>
    <row r="529" spans="1:5" x14ac:dyDescent="0.3">
      <c r="A529" s="8" t="s">
        <v>10</v>
      </c>
      <c r="B529" s="16" t="s">
        <v>11</v>
      </c>
      <c r="C529" s="53">
        <v>7650</v>
      </c>
      <c r="D529" s="54">
        <v>8130</v>
      </c>
      <c r="E529" s="55" t="s">
        <v>14</v>
      </c>
    </row>
    <row r="530" spans="1:5" x14ac:dyDescent="0.3">
      <c r="A530" s="19"/>
      <c r="B530" s="20" t="s">
        <v>15</v>
      </c>
      <c r="C530" s="56">
        <v>-0.23480000000000001</v>
      </c>
      <c r="D530" s="56">
        <v>-9.8494221701348E-2</v>
      </c>
      <c r="E530" s="22"/>
    </row>
    <row r="531" spans="1:5" x14ac:dyDescent="0.3">
      <c r="A531" s="8" t="s">
        <v>16</v>
      </c>
      <c r="B531" s="16" t="s">
        <v>11</v>
      </c>
      <c r="C531" s="53">
        <v>8350</v>
      </c>
      <c r="D531" s="53">
        <v>8100</v>
      </c>
      <c r="E531" s="55" t="s">
        <v>14</v>
      </c>
    </row>
    <row r="532" spans="1:5" x14ac:dyDescent="0.3">
      <c r="A532" s="19"/>
      <c r="B532" s="20" t="s">
        <v>15</v>
      </c>
      <c r="C532" s="56">
        <v>-0.16543148780886699</v>
      </c>
      <c r="D532" s="56">
        <v>-9.9906585351550697E-2</v>
      </c>
      <c r="E532" s="22"/>
    </row>
    <row r="533" spans="1:5" x14ac:dyDescent="0.3">
      <c r="A533" s="8" t="s">
        <v>19</v>
      </c>
      <c r="B533" s="16" t="s">
        <v>11</v>
      </c>
      <c r="C533" s="53">
        <v>9760</v>
      </c>
      <c r="D533" s="53">
        <v>10100</v>
      </c>
      <c r="E533" s="55" t="s">
        <v>14</v>
      </c>
    </row>
    <row r="534" spans="1:5" x14ac:dyDescent="0.3">
      <c r="A534" s="19"/>
      <c r="B534" s="20" t="s">
        <v>15</v>
      </c>
      <c r="C534" s="56">
        <v>-2.3800000000000002E-2</v>
      </c>
      <c r="D534" s="56">
        <v>5.0000000000000001E-3</v>
      </c>
      <c r="E534" s="22"/>
    </row>
    <row r="535" spans="1:5" x14ac:dyDescent="0.3">
      <c r="A535" s="8" t="s">
        <v>22</v>
      </c>
      <c r="B535" s="16" t="s">
        <v>11</v>
      </c>
      <c r="C535" s="53">
        <v>11690</v>
      </c>
      <c r="D535" s="53">
        <v>12090</v>
      </c>
      <c r="E535" s="55" t="s">
        <v>14</v>
      </c>
    </row>
    <row r="536" spans="1:5" x14ac:dyDescent="0.3">
      <c r="A536" s="19"/>
      <c r="B536" s="20" t="s">
        <v>15</v>
      </c>
      <c r="C536" s="56">
        <v>0.168777637079916</v>
      </c>
      <c r="D536" s="56">
        <v>9.9341583635793193E-2</v>
      </c>
      <c r="E536" s="22"/>
    </row>
    <row r="537" spans="1:5" ht="32.4" customHeight="1" x14ac:dyDescent="0.3">
      <c r="A537" s="87" t="s">
        <v>25</v>
      </c>
      <c r="B537" s="87"/>
      <c r="C537" s="87"/>
      <c r="D537" s="87"/>
      <c r="E537" s="87"/>
    </row>
    <row r="538" spans="1:5" x14ac:dyDescent="0.3">
      <c r="A538" s="5" t="s">
        <v>26</v>
      </c>
    </row>
    <row r="539" spans="1:5" x14ac:dyDescent="0.3">
      <c r="A539" s="65" t="s">
        <v>980</v>
      </c>
      <c r="D539" s="78"/>
      <c r="E539" s="78"/>
    </row>
    <row r="540" spans="1:5" x14ac:dyDescent="0.3">
      <c r="A540" s="65" t="s">
        <v>1143</v>
      </c>
      <c r="D540" s="78"/>
      <c r="E540" s="78"/>
    </row>
    <row r="541" spans="1:5" x14ac:dyDescent="0.3">
      <c r="A541" s="65" t="s">
        <v>986</v>
      </c>
      <c r="D541" s="78"/>
      <c r="E541" s="78"/>
    </row>
    <row r="542" spans="1:5" x14ac:dyDescent="0.3">
      <c r="A542" s="5" t="s">
        <v>51</v>
      </c>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57">
        <v>44313</v>
      </c>
      <c r="C546" s="57">
        <v>46140</v>
      </c>
      <c r="D546" s="58">
        <v>3.4703205224514602E-2</v>
      </c>
      <c r="E546" s="59">
        <v>2</v>
      </c>
    </row>
    <row r="547" spans="1:5" x14ac:dyDescent="0.3">
      <c r="A547" s="31" t="s">
        <v>37</v>
      </c>
      <c r="B547" s="57">
        <v>44285</v>
      </c>
      <c r="C547" s="57">
        <v>46112</v>
      </c>
      <c r="D547" s="58">
        <v>3.4438295271855865E-2</v>
      </c>
      <c r="E547" s="59">
        <v>2</v>
      </c>
    </row>
    <row r="548" spans="1:5" x14ac:dyDescent="0.3">
      <c r="A548" s="60" t="s">
        <v>38</v>
      </c>
      <c r="B548" s="57">
        <v>44250</v>
      </c>
      <c r="C548" s="57">
        <v>46077</v>
      </c>
      <c r="D548" s="58">
        <v>3.4287765573042819E-2</v>
      </c>
      <c r="E548" s="59">
        <v>2</v>
      </c>
    </row>
    <row r="549" spans="1:5" x14ac:dyDescent="0.3">
      <c r="A549" s="60" t="s">
        <v>39</v>
      </c>
      <c r="B549" s="57">
        <v>44222</v>
      </c>
      <c r="C549" s="57">
        <v>46049</v>
      </c>
      <c r="D549" s="58">
        <v>3.4512366913708147E-2</v>
      </c>
      <c r="E549" s="59">
        <v>2</v>
      </c>
    </row>
    <row r="550" spans="1:5" x14ac:dyDescent="0.3">
      <c r="A550" s="60" t="s">
        <v>40</v>
      </c>
      <c r="B550" s="57">
        <v>44194</v>
      </c>
      <c r="C550" s="57">
        <v>46021</v>
      </c>
      <c r="D550" s="58">
        <v>3.4921056630246701E-2</v>
      </c>
      <c r="E550" s="59">
        <v>2</v>
      </c>
    </row>
    <row r="552" spans="1:5" x14ac:dyDescent="0.3">
      <c r="A552" s="92" t="s">
        <v>839</v>
      </c>
      <c r="B552" s="93"/>
      <c r="C552" s="93"/>
      <c r="D552" s="93"/>
      <c r="E552" s="93"/>
    </row>
    <row r="553" spans="1:5" ht="14.4" customHeight="1" x14ac:dyDescent="0.3">
      <c r="A553" s="1" t="s">
        <v>958</v>
      </c>
      <c r="B553" s="2"/>
      <c r="C553" s="94" t="s">
        <v>3</v>
      </c>
      <c r="D553" s="94" t="s">
        <v>959</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960</v>
      </c>
      <c r="C556" s="10"/>
      <c r="D556" s="11"/>
      <c r="E556" s="11"/>
    </row>
    <row r="557" spans="1:5" x14ac:dyDescent="0.3">
      <c r="A557" s="12"/>
      <c r="B557" s="13" t="s">
        <v>9</v>
      </c>
      <c r="C557" s="14"/>
      <c r="D557" s="15"/>
      <c r="E557" s="15"/>
    </row>
    <row r="558" spans="1:5" x14ac:dyDescent="0.3">
      <c r="A558" s="8" t="s">
        <v>10</v>
      </c>
      <c r="B558" s="16" t="s">
        <v>11</v>
      </c>
      <c r="C558" s="53">
        <v>5930</v>
      </c>
      <c r="D558" s="54">
        <v>5530</v>
      </c>
      <c r="E558" s="55" t="s">
        <v>14</v>
      </c>
    </row>
    <row r="559" spans="1:5" x14ac:dyDescent="0.3">
      <c r="A559" s="19"/>
      <c r="B559" s="20" t="s">
        <v>15</v>
      </c>
      <c r="C559" s="56">
        <v>-0.40710000000000002</v>
      </c>
      <c r="D559" s="56">
        <v>-0.17900902401973501</v>
      </c>
      <c r="E559" s="22"/>
    </row>
    <row r="560" spans="1:5" x14ac:dyDescent="0.3">
      <c r="A560" s="8" t="s">
        <v>16</v>
      </c>
      <c r="B560" s="16" t="s">
        <v>11</v>
      </c>
      <c r="C560" s="53">
        <v>8080</v>
      </c>
      <c r="D560" s="53">
        <v>9020</v>
      </c>
      <c r="E560" s="55" t="s">
        <v>14</v>
      </c>
    </row>
    <row r="561" spans="1:5" x14ac:dyDescent="0.3">
      <c r="A561" s="19"/>
      <c r="B561" s="20" t="s">
        <v>15</v>
      </c>
      <c r="C561" s="56">
        <v>-0.191929689109751</v>
      </c>
      <c r="D561" s="56">
        <v>-3.3644783412352101E-2</v>
      </c>
      <c r="E561" s="22"/>
    </row>
    <row r="562" spans="1:5" x14ac:dyDescent="0.3">
      <c r="A562" s="8" t="s">
        <v>19</v>
      </c>
      <c r="B562" s="16" t="s">
        <v>11</v>
      </c>
      <c r="C562" s="53">
        <v>9950</v>
      </c>
      <c r="D562" s="53">
        <v>11400</v>
      </c>
      <c r="E562" s="55" t="s">
        <v>14</v>
      </c>
    </row>
    <row r="563" spans="1:5" x14ac:dyDescent="0.3">
      <c r="A563" s="19"/>
      <c r="B563" s="20" t="s">
        <v>15</v>
      </c>
      <c r="C563" s="56">
        <v>-5.4999999999999997E-3</v>
      </c>
      <c r="D563" s="56">
        <v>4.4576296350285399E-2</v>
      </c>
      <c r="E563" s="22"/>
    </row>
    <row r="564" spans="1:5" x14ac:dyDescent="0.3">
      <c r="A564" s="8" t="s">
        <v>22</v>
      </c>
      <c r="B564" s="16" t="s">
        <v>11</v>
      </c>
      <c r="C564" s="53">
        <v>12550</v>
      </c>
      <c r="D564" s="53">
        <v>14320</v>
      </c>
      <c r="E564" s="55" t="s">
        <v>14</v>
      </c>
    </row>
    <row r="565" spans="1:5" x14ac:dyDescent="0.3">
      <c r="A565" s="19"/>
      <c r="B565" s="20" t="s">
        <v>15</v>
      </c>
      <c r="C565" s="56">
        <v>0.25541641989931901</v>
      </c>
      <c r="D565" s="56">
        <v>0.127230634448424</v>
      </c>
      <c r="E565" s="22"/>
    </row>
    <row r="566" spans="1:5" ht="36" customHeight="1" x14ac:dyDescent="0.3">
      <c r="A566" s="87" t="s">
        <v>25</v>
      </c>
      <c r="B566" s="87"/>
      <c r="C566" s="87"/>
      <c r="D566" s="87"/>
      <c r="E566" s="87"/>
    </row>
    <row r="567" spans="1:5" x14ac:dyDescent="0.3">
      <c r="A567" s="5" t="s">
        <v>26</v>
      </c>
    </row>
    <row r="568" spans="1:5" x14ac:dyDescent="0.3">
      <c r="A568" s="65" t="s">
        <v>961</v>
      </c>
    </row>
    <row r="569" spans="1:5" x14ac:dyDescent="0.3">
      <c r="A569" s="65" t="s">
        <v>1145</v>
      </c>
    </row>
    <row r="570" spans="1:5" x14ac:dyDescent="0.3">
      <c r="A570" s="65" t="s">
        <v>963</v>
      </c>
    </row>
    <row r="571" spans="1:5" x14ac:dyDescent="0.3">
      <c r="A571" s="5" t="s">
        <v>30</v>
      </c>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29" t="s">
        <v>33</v>
      </c>
      <c r="B574" s="29" t="s">
        <v>34</v>
      </c>
      <c r="C574" s="29" t="s">
        <v>35</v>
      </c>
      <c r="D574" s="30" t="s">
        <v>0</v>
      </c>
      <c r="E574" s="30" t="s">
        <v>1</v>
      </c>
    </row>
    <row r="575" spans="1:5" x14ac:dyDescent="0.3">
      <c r="A575" s="31" t="s">
        <v>36</v>
      </c>
      <c r="B575" s="57">
        <v>44314</v>
      </c>
      <c r="C575" s="57">
        <v>46141</v>
      </c>
      <c r="D575" s="58">
        <v>9.8500000000000004E-2</v>
      </c>
      <c r="E575" s="59">
        <v>3</v>
      </c>
    </row>
    <row r="576" spans="1:5" x14ac:dyDescent="0.3">
      <c r="A576" s="31" t="s">
        <v>37</v>
      </c>
      <c r="B576" s="57">
        <v>44279</v>
      </c>
      <c r="C576" s="57">
        <v>46106</v>
      </c>
      <c r="D576" s="58">
        <v>9.8699999999999996E-2</v>
      </c>
      <c r="E576" s="59">
        <v>3</v>
      </c>
    </row>
    <row r="577" spans="1:5" x14ac:dyDescent="0.3">
      <c r="A577" s="60" t="s">
        <v>38</v>
      </c>
      <c r="B577" s="57">
        <v>44251</v>
      </c>
      <c r="C577" s="57">
        <v>46078</v>
      </c>
      <c r="D577" s="58">
        <v>9.9248522183804005E-2</v>
      </c>
      <c r="E577" s="59">
        <v>3</v>
      </c>
    </row>
    <row r="578" spans="1:5" x14ac:dyDescent="0.3">
      <c r="A578" s="60" t="s">
        <v>39</v>
      </c>
      <c r="B578" s="57">
        <v>44223</v>
      </c>
      <c r="C578" s="57">
        <v>46050</v>
      </c>
      <c r="D578" s="58">
        <v>9.9961587631895443E-2</v>
      </c>
      <c r="E578" s="59">
        <v>3</v>
      </c>
    </row>
    <row r="579" spans="1:5" x14ac:dyDescent="0.3">
      <c r="A579" s="60" t="s">
        <v>40</v>
      </c>
      <c r="B579" s="57">
        <v>44195</v>
      </c>
      <c r="C579" s="57">
        <v>46022</v>
      </c>
      <c r="D579" s="58">
        <v>0.10081348574589175</v>
      </c>
      <c r="E579" s="59">
        <v>3</v>
      </c>
    </row>
    <row r="581" spans="1:5" x14ac:dyDescent="0.3">
      <c r="A581" s="92" t="s">
        <v>218</v>
      </c>
      <c r="B581" s="93"/>
      <c r="C581" s="93"/>
      <c r="D581" s="93"/>
      <c r="E581" s="93"/>
    </row>
    <row r="582" spans="1:5" ht="14.4" customHeight="1" x14ac:dyDescent="0.3">
      <c r="A582" s="1" t="s">
        <v>958</v>
      </c>
      <c r="B582" s="2"/>
      <c r="C582" s="94" t="s">
        <v>3</v>
      </c>
      <c r="D582" s="94" t="s">
        <v>959</v>
      </c>
      <c r="E582" s="94"/>
    </row>
    <row r="583" spans="1:5" x14ac:dyDescent="0.3">
      <c r="A583" s="3" t="s">
        <v>5</v>
      </c>
      <c r="B583" s="4"/>
      <c r="C583" s="95"/>
      <c r="D583" s="95"/>
      <c r="E583" s="95"/>
    </row>
    <row r="584" spans="1:5" x14ac:dyDescent="0.3">
      <c r="A584" s="6" t="s">
        <v>6</v>
      </c>
      <c r="B584" s="7"/>
      <c r="C584" s="96"/>
      <c r="D584" s="96"/>
      <c r="E584" s="96"/>
    </row>
    <row r="585" spans="1:5" x14ac:dyDescent="0.3">
      <c r="A585" s="8" t="s">
        <v>7</v>
      </c>
      <c r="B585" s="9" t="s">
        <v>960</v>
      </c>
      <c r="C585" s="10"/>
      <c r="D585" s="11"/>
      <c r="E585" s="11"/>
    </row>
    <row r="586" spans="1:5" x14ac:dyDescent="0.3">
      <c r="A586" s="12"/>
      <c r="B586" s="13" t="s">
        <v>9</v>
      </c>
      <c r="C586" s="14"/>
      <c r="D586" s="15"/>
      <c r="E586" s="15"/>
    </row>
    <row r="587" spans="1:5" x14ac:dyDescent="0.3">
      <c r="A587" s="8" t="s">
        <v>10</v>
      </c>
      <c r="B587" s="16" t="s">
        <v>11</v>
      </c>
      <c r="C587" s="53">
        <v>6160</v>
      </c>
      <c r="D587" s="54">
        <v>6330</v>
      </c>
      <c r="E587" s="55" t="s">
        <v>14</v>
      </c>
    </row>
    <row r="588" spans="1:5" x14ac:dyDescent="0.3">
      <c r="A588" s="19"/>
      <c r="B588" s="20" t="s">
        <v>15</v>
      </c>
      <c r="C588" s="56">
        <v>-0.38450000000000001</v>
      </c>
      <c r="D588" s="56">
        <v>-0.14119999999999999</v>
      </c>
      <c r="E588" s="22"/>
    </row>
    <row r="589" spans="1:5" x14ac:dyDescent="0.3">
      <c r="A589" s="8" t="s">
        <v>16</v>
      </c>
      <c r="B589" s="16" t="s">
        <v>11</v>
      </c>
      <c r="C589" s="53">
        <v>7950</v>
      </c>
      <c r="D589" s="53">
        <v>7890</v>
      </c>
      <c r="E589" s="55" t="s">
        <v>14</v>
      </c>
    </row>
    <row r="590" spans="1:5" x14ac:dyDescent="0.3">
      <c r="A590" s="19"/>
      <c r="B590" s="20" t="s">
        <v>15</v>
      </c>
      <c r="C590" s="56">
        <v>-0.20462937972863801</v>
      </c>
      <c r="D590" s="56">
        <v>-7.6060994733829296E-2</v>
      </c>
      <c r="E590" s="22"/>
    </row>
    <row r="591" spans="1:5" x14ac:dyDescent="0.3">
      <c r="A591" s="8" t="s">
        <v>19</v>
      </c>
      <c r="B591" s="16" t="s">
        <v>11</v>
      </c>
      <c r="C591" s="53">
        <v>9510</v>
      </c>
      <c r="D591" s="53">
        <v>10000</v>
      </c>
      <c r="E591" s="55" t="s">
        <v>14</v>
      </c>
    </row>
    <row r="592" spans="1:5" x14ac:dyDescent="0.3">
      <c r="A592" s="19"/>
      <c r="B592" s="20" t="s">
        <v>15</v>
      </c>
      <c r="C592" s="56">
        <v>-4.9472130375587502E-2</v>
      </c>
      <c r="D592" s="56">
        <v>4.9756381127030702E-5</v>
      </c>
      <c r="E592" s="22"/>
    </row>
    <row r="593" spans="1:5" x14ac:dyDescent="0.3">
      <c r="A593" s="8" t="s">
        <v>22</v>
      </c>
      <c r="B593" s="16" t="s">
        <v>11</v>
      </c>
      <c r="C593" s="53">
        <v>12570</v>
      </c>
      <c r="D593" s="53">
        <v>12300</v>
      </c>
      <c r="E593" s="55" t="s">
        <v>14</v>
      </c>
    </row>
    <row r="594" spans="1:5" x14ac:dyDescent="0.3">
      <c r="A594" s="19"/>
      <c r="B594" s="20" t="s">
        <v>15</v>
      </c>
      <c r="C594" s="56">
        <v>0.25663387132434201</v>
      </c>
      <c r="D594" s="56">
        <v>7.1580962201388099E-2</v>
      </c>
      <c r="E594" s="22"/>
    </row>
    <row r="595" spans="1:5" ht="34.200000000000003" customHeight="1" x14ac:dyDescent="0.3">
      <c r="A595" s="87" t="s">
        <v>25</v>
      </c>
      <c r="B595" s="87"/>
      <c r="C595" s="87"/>
      <c r="D595" s="87"/>
      <c r="E595" s="87"/>
    </row>
    <row r="596" spans="1:5" x14ac:dyDescent="0.3">
      <c r="A596" s="5" t="s">
        <v>26</v>
      </c>
    </row>
    <row r="597" spans="1:5" x14ac:dyDescent="0.3">
      <c r="A597" s="65" t="s">
        <v>961</v>
      </c>
    </row>
    <row r="598" spans="1:5" x14ac:dyDescent="0.3">
      <c r="A598" s="65" t="s">
        <v>1107</v>
      </c>
    </row>
    <row r="599" spans="1:5" x14ac:dyDescent="0.3">
      <c r="A599" s="65" t="s">
        <v>966</v>
      </c>
    </row>
    <row r="600" spans="1:5" x14ac:dyDescent="0.3">
      <c r="A600" s="5" t="s">
        <v>30</v>
      </c>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29" t="s">
        <v>33</v>
      </c>
      <c r="B603" s="29" t="s">
        <v>34</v>
      </c>
      <c r="C603" s="29" t="s">
        <v>35</v>
      </c>
      <c r="D603" s="30" t="s">
        <v>0</v>
      </c>
      <c r="E603" s="30" t="s">
        <v>1</v>
      </c>
    </row>
    <row r="604" spans="1:5" x14ac:dyDescent="0.3">
      <c r="A604" s="31" t="s">
        <v>36</v>
      </c>
      <c r="B604" s="57">
        <v>44313</v>
      </c>
      <c r="C604" s="57">
        <v>46140</v>
      </c>
      <c r="D604" s="58">
        <v>6.9400000000000003E-2</v>
      </c>
      <c r="E604" s="59">
        <v>3</v>
      </c>
    </row>
    <row r="605" spans="1:5" x14ac:dyDescent="0.3">
      <c r="A605" s="31" t="s">
        <v>37</v>
      </c>
      <c r="B605" s="57">
        <v>44285</v>
      </c>
      <c r="C605" s="57">
        <v>46112</v>
      </c>
      <c r="D605" s="58">
        <v>6.8004756086158913E-2</v>
      </c>
      <c r="E605" s="59">
        <v>3</v>
      </c>
    </row>
    <row r="606" spans="1:5" x14ac:dyDescent="0.3">
      <c r="A606" s="60" t="s">
        <v>38</v>
      </c>
      <c r="B606" s="57">
        <v>44250</v>
      </c>
      <c r="C606" s="57">
        <v>46077</v>
      </c>
      <c r="D606" s="58">
        <v>6.7472376395662309E-2</v>
      </c>
      <c r="E606" s="59">
        <v>3</v>
      </c>
    </row>
    <row r="607" spans="1:5" x14ac:dyDescent="0.3">
      <c r="A607" s="60" t="s">
        <v>39</v>
      </c>
      <c r="B607" s="57">
        <v>44222</v>
      </c>
      <c r="C607" s="57">
        <v>46049</v>
      </c>
      <c r="D607" s="58">
        <v>6.7862196275552122E-2</v>
      </c>
      <c r="E607" s="59">
        <v>3</v>
      </c>
    </row>
    <row r="608" spans="1:5" x14ac:dyDescent="0.3">
      <c r="A608" s="60" t="s">
        <v>40</v>
      </c>
      <c r="B608" s="57">
        <v>44194</v>
      </c>
      <c r="C608" s="57">
        <v>46021</v>
      </c>
      <c r="D608" s="58">
        <v>6.7999953660480894E-2</v>
      </c>
      <c r="E608" s="59">
        <v>3</v>
      </c>
    </row>
    <row r="610" spans="1:5" x14ac:dyDescent="0.3">
      <c r="A610" s="92" t="s">
        <v>226</v>
      </c>
      <c r="B610" s="93"/>
      <c r="C610" s="93"/>
      <c r="D610" s="93"/>
      <c r="E610" s="93"/>
    </row>
    <row r="611" spans="1:5" ht="14.4" customHeight="1" x14ac:dyDescent="0.3">
      <c r="A611" s="1" t="s">
        <v>958</v>
      </c>
      <c r="B611" s="2"/>
      <c r="C611" s="94" t="s">
        <v>3</v>
      </c>
      <c r="D611" s="94" t="s">
        <v>959</v>
      </c>
      <c r="E611" s="94"/>
    </row>
    <row r="612" spans="1:5" x14ac:dyDescent="0.3">
      <c r="A612" s="3" t="s">
        <v>5</v>
      </c>
      <c r="B612" s="4"/>
      <c r="C612" s="95"/>
      <c r="D612" s="95"/>
      <c r="E612" s="95"/>
    </row>
    <row r="613" spans="1:5" x14ac:dyDescent="0.3">
      <c r="A613" s="6" t="s">
        <v>6</v>
      </c>
      <c r="B613" s="7"/>
      <c r="C613" s="96"/>
      <c r="D613" s="96"/>
      <c r="E613" s="96"/>
    </row>
    <row r="614" spans="1:5" x14ac:dyDescent="0.3">
      <c r="A614" s="8" t="s">
        <v>7</v>
      </c>
      <c r="B614" s="9" t="s">
        <v>960</v>
      </c>
      <c r="C614" s="10"/>
      <c r="D614" s="11"/>
      <c r="E614" s="11"/>
    </row>
    <row r="615" spans="1:5" x14ac:dyDescent="0.3">
      <c r="A615" s="12"/>
      <c r="B615" s="13" t="s">
        <v>9</v>
      </c>
      <c r="C615" s="14"/>
      <c r="D615" s="15"/>
      <c r="E615" s="15"/>
    </row>
    <row r="616" spans="1:5" x14ac:dyDescent="0.3">
      <c r="A616" s="8" t="s">
        <v>10</v>
      </c>
      <c r="B616" s="16" t="s">
        <v>11</v>
      </c>
      <c r="C616" s="53">
        <v>7160</v>
      </c>
      <c r="D616" s="54">
        <v>7280</v>
      </c>
      <c r="E616" s="55" t="s">
        <v>14</v>
      </c>
    </row>
    <row r="617" spans="1:5" x14ac:dyDescent="0.3">
      <c r="A617" s="19"/>
      <c r="B617" s="20" t="s">
        <v>15</v>
      </c>
      <c r="C617" s="56">
        <v>-0.28360000000000002</v>
      </c>
      <c r="D617" s="56">
        <v>-0.10050000000000001</v>
      </c>
      <c r="E617" s="22"/>
    </row>
    <row r="618" spans="1:5" x14ac:dyDescent="0.3">
      <c r="A618" s="8" t="s">
        <v>16</v>
      </c>
      <c r="B618" s="16" t="s">
        <v>11</v>
      </c>
      <c r="C618" s="53">
        <v>8120</v>
      </c>
      <c r="D618" s="53">
        <v>8180</v>
      </c>
      <c r="E618" s="55" t="s">
        <v>14</v>
      </c>
    </row>
    <row r="619" spans="1:5" x14ac:dyDescent="0.3">
      <c r="A619" s="19"/>
      <c r="B619" s="20" t="s">
        <v>15</v>
      </c>
      <c r="C619" s="56">
        <v>-0.18822297773285601</v>
      </c>
      <c r="D619" s="56">
        <v>-6.4630706136288602E-2</v>
      </c>
      <c r="E619" s="22"/>
    </row>
    <row r="620" spans="1:5" x14ac:dyDescent="0.3">
      <c r="A620" s="8" t="s">
        <v>19</v>
      </c>
      <c r="B620" s="16" t="s">
        <v>11</v>
      </c>
      <c r="C620" s="53">
        <v>9500</v>
      </c>
      <c r="D620" s="53">
        <v>9900</v>
      </c>
      <c r="E620" s="55" t="s">
        <v>14</v>
      </c>
    </row>
    <row r="621" spans="1:5" x14ac:dyDescent="0.3">
      <c r="A621" s="19"/>
      <c r="B621" s="20" t="s">
        <v>15</v>
      </c>
      <c r="C621" s="56">
        <v>-4.9974801061008198E-2</v>
      </c>
      <c r="D621" s="56">
        <v>-3.3855079205857802E-3</v>
      </c>
      <c r="E621" s="22"/>
    </row>
    <row r="622" spans="1:5" x14ac:dyDescent="0.3">
      <c r="A622" s="8" t="s">
        <v>22</v>
      </c>
      <c r="B622" s="16" t="s">
        <v>11</v>
      </c>
      <c r="C622" s="53">
        <v>11620</v>
      </c>
      <c r="D622" s="53">
        <v>11590</v>
      </c>
      <c r="E622" s="55" t="s">
        <v>14</v>
      </c>
    </row>
    <row r="623" spans="1:5" x14ac:dyDescent="0.3">
      <c r="A623" s="19"/>
      <c r="B623" s="20" t="s">
        <v>15</v>
      </c>
      <c r="C623" s="56">
        <v>0.162463666807175</v>
      </c>
      <c r="D623" s="56">
        <v>5.0388336731111802E-2</v>
      </c>
      <c r="E623" s="22"/>
    </row>
    <row r="624" spans="1:5" ht="33" customHeight="1" x14ac:dyDescent="0.3">
      <c r="A624" s="87" t="s">
        <v>25</v>
      </c>
      <c r="B624" s="87"/>
      <c r="C624" s="87"/>
      <c r="D624" s="87"/>
      <c r="E624" s="87"/>
    </row>
    <row r="625" spans="1:5" x14ac:dyDescent="0.3">
      <c r="A625" s="5" t="s">
        <v>26</v>
      </c>
    </row>
    <row r="626" spans="1:5" x14ac:dyDescent="0.3">
      <c r="A626" s="65" t="s">
        <v>961</v>
      </c>
    </row>
    <row r="627" spans="1:5" x14ac:dyDescent="0.3">
      <c r="A627" s="65" t="s">
        <v>1046</v>
      </c>
    </row>
    <row r="628" spans="1:5" x14ac:dyDescent="0.3">
      <c r="A628" s="65" t="s">
        <v>966</v>
      </c>
    </row>
    <row r="629" spans="1:5" x14ac:dyDescent="0.3">
      <c r="A629" s="5" t="s">
        <v>30</v>
      </c>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29" t="s">
        <v>33</v>
      </c>
      <c r="B632" s="29" t="s">
        <v>34</v>
      </c>
      <c r="C632" s="29" t="s">
        <v>35</v>
      </c>
      <c r="D632" s="30" t="s">
        <v>0</v>
      </c>
      <c r="E632" s="30" t="s">
        <v>1</v>
      </c>
    </row>
    <row r="633" spans="1:5" x14ac:dyDescent="0.3">
      <c r="A633" s="31" t="s">
        <v>36</v>
      </c>
      <c r="B633" s="57">
        <v>44313</v>
      </c>
      <c r="C633" s="57">
        <v>46140</v>
      </c>
      <c r="D633" s="58">
        <v>4.9000000000000002E-2</v>
      </c>
      <c r="E633" s="59">
        <v>2</v>
      </c>
    </row>
    <row r="634" spans="1:5" x14ac:dyDescent="0.3">
      <c r="A634" s="31" t="s">
        <v>37</v>
      </c>
      <c r="B634" s="57">
        <v>44285</v>
      </c>
      <c r="C634" s="57">
        <v>46112</v>
      </c>
      <c r="D634" s="58">
        <v>4.7837665724791437E-2</v>
      </c>
      <c r="E634" s="59">
        <v>2</v>
      </c>
    </row>
    <row r="635" spans="1:5" x14ac:dyDescent="0.3">
      <c r="A635" s="60" t="s">
        <v>38</v>
      </c>
      <c r="B635" s="57">
        <v>44250</v>
      </c>
      <c r="C635" s="57">
        <v>46077</v>
      </c>
      <c r="D635" s="58">
        <v>4.7094143838226819E-2</v>
      </c>
      <c r="E635" s="59">
        <v>2</v>
      </c>
    </row>
    <row r="636" spans="1:5" x14ac:dyDescent="0.3">
      <c r="A636" s="60" t="s">
        <v>39</v>
      </c>
      <c r="B636" s="57">
        <v>44222</v>
      </c>
      <c r="C636" s="57">
        <v>46049</v>
      </c>
      <c r="D636" s="58">
        <v>4.7288737390044959E-2</v>
      </c>
      <c r="E636" s="59">
        <v>2</v>
      </c>
    </row>
    <row r="637" spans="1:5" x14ac:dyDescent="0.3">
      <c r="A637" s="60" t="s">
        <v>40</v>
      </c>
      <c r="B637" s="57">
        <v>44194</v>
      </c>
      <c r="C637" s="57">
        <v>46021</v>
      </c>
      <c r="D637" s="58">
        <v>4.7383076762564494E-2</v>
      </c>
      <c r="E637" s="59">
        <v>2</v>
      </c>
    </row>
  </sheetData>
  <mergeCells count="160">
    <mergeCell ref="A22:E22"/>
    <mergeCell ref="A30:E30"/>
    <mergeCell ref="C31:C33"/>
    <mergeCell ref="D31:D33"/>
    <mergeCell ref="E31:E33"/>
    <mergeCell ref="A44:E44"/>
    <mergeCell ref="A1:E1"/>
    <mergeCell ref="C2:C4"/>
    <mergeCell ref="D2:D4"/>
    <mergeCell ref="E2:E4"/>
    <mergeCell ref="A15:E15"/>
    <mergeCell ref="A21:E21"/>
    <mergeCell ref="A73:E73"/>
    <mergeCell ref="A79:E79"/>
    <mergeCell ref="A80:E80"/>
    <mergeCell ref="A88:E88"/>
    <mergeCell ref="C89:C91"/>
    <mergeCell ref="D89:D91"/>
    <mergeCell ref="E89:E91"/>
    <mergeCell ref="A50:E50"/>
    <mergeCell ref="A51:E51"/>
    <mergeCell ref="A59:E59"/>
    <mergeCell ref="C60:C62"/>
    <mergeCell ref="D60:D62"/>
    <mergeCell ref="E60:E62"/>
    <mergeCell ref="A131:E131"/>
    <mergeCell ref="A137:E137"/>
    <mergeCell ref="A138:E138"/>
    <mergeCell ref="A146:E146"/>
    <mergeCell ref="C147:C149"/>
    <mergeCell ref="D147:D149"/>
    <mergeCell ref="E147:E149"/>
    <mergeCell ref="A102:E102"/>
    <mergeCell ref="A108:E108"/>
    <mergeCell ref="A109:E109"/>
    <mergeCell ref="A117:E117"/>
    <mergeCell ref="C118:C120"/>
    <mergeCell ref="D118:D120"/>
    <mergeCell ref="E118:E120"/>
    <mergeCell ref="A189:E189"/>
    <mergeCell ref="A195:E195"/>
    <mergeCell ref="A196:E196"/>
    <mergeCell ref="A204:E204"/>
    <mergeCell ref="C205:C207"/>
    <mergeCell ref="D205:D207"/>
    <mergeCell ref="E205:E207"/>
    <mergeCell ref="A160:E160"/>
    <mergeCell ref="A166:E166"/>
    <mergeCell ref="A167:E167"/>
    <mergeCell ref="A175:E175"/>
    <mergeCell ref="C176:C178"/>
    <mergeCell ref="D176:D178"/>
    <mergeCell ref="E176:E178"/>
    <mergeCell ref="A247:E247"/>
    <mergeCell ref="A253:E253"/>
    <mergeCell ref="A254:E254"/>
    <mergeCell ref="A262:E262"/>
    <mergeCell ref="C263:C265"/>
    <mergeCell ref="D263:D265"/>
    <mergeCell ref="E263:E265"/>
    <mergeCell ref="A218:E218"/>
    <mergeCell ref="A224:E224"/>
    <mergeCell ref="A225:E225"/>
    <mergeCell ref="A233:E233"/>
    <mergeCell ref="C234:C236"/>
    <mergeCell ref="D234:D236"/>
    <mergeCell ref="E234:E236"/>
    <mergeCell ref="A305:E305"/>
    <mergeCell ref="A311:E311"/>
    <mergeCell ref="A312:E312"/>
    <mergeCell ref="A320:E320"/>
    <mergeCell ref="C321:C323"/>
    <mergeCell ref="D321:D323"/>
    <mergeCell ref="E321:E323"/>
    <mergeCell ref="A276:E276"/>
    <mergeCell ref="A282:E282"/>
    <mergeCell ref="A283:E283"/>
    <mergeCell ref="A291:E291"/>
    <mergeCell ref="C292:C294"/>
    <mergeCell ref="D292:D294"/>
    <mergeCell ref="E292:E294"/>
    <mergeCell ref="A363:E363"/>
    <mergeCell ref="A369:E369"/>
    <mergeCell ref="A370:E370"/>
    <mergeCell ref="A378:E378"/>
    <mergeCell ref="C379:C381"/>
    <mergeCell ref="D379:D381"/>
    <mergeCell ref="E379:E381"/>
    <mergeCell ref="A334:E334"/>
    <mergeCell ref="A340:E340"/>
    <mergeCell ref="A341:E341"/>
    <mergeCell ref="A349:E349"/>
    <mergeCell ref="C350:C352"/>
    <mergeCell ref="D350:D352"/>
    <mergeCell ref="E350:E352"/>
    <mergeCell ref="A421:E421"/>
    <mergeCell ref="A427:E427"/>
    <mergeCell ref="A428:E428"/>
    <mergeCell ref="A436:E436"/>
    <mergeCell ref="C437:C439"/>
    <mergeCell ref="D437:D439"/>
    <mergeCell ref="E437:E439"/>
    <mergeCell ref="A392:E392"/>
    <mergeCell ref="A398:E398"/>
    <mergeCell ref="A399:E399"/>
    <mergeCell ref="A407:E407"/>
    <mergeCell ref="C408:C410"/>
    <mergeCell ref="D408:D410"/>
    <mergeCell ref="E408:E410"/>
    <mergeCell ref="A479:E479"/>
    <mergeCell ref="A485:E485"/>
    <mergeCell ref="A486:E486"/>
    <mergeCell ref="A494:E494"/>
    <mergeCell ref="C495:C497"/>
    <mergeCell ref="D495:D497"/>
    <mergeCell ref="E495:E497"/>
    <mergeCell ref="A450:E450"/>
    <mergeCell ref="A456:E456"/>
    <mergeCell ref="A457:E457"/>
    <mergeCell ref="A465:E465"/>
    <mergeCell ref="C466:C468"/>
    <mergeCell ref="D466:D468"/>
    <mergeCell ref="E466:E468"/>
    <mergeCell ref="A543:E543"/>
    <mergeCell ref="A544:E544"/>
    <mergeCell ref="A552:E552"/>
    <mergeCell ref="C553:C555"/>
    <mergeCell ref="D553:D555"/>
    <mergeCell ref="E553:E555"/>
    <mergeCell ref="A508:E508"/>
    <mergeCell ref="A514:E514"/>
    <mergeCell ref="A515:E515"/>
    <mergeCell ref="A523:E523"/>
    <mergeCell ref="C524:C526"/>
    <mergeCell ref="D524:D526"/>
    <mergeCell ref="E524:E526"/>
    <mergeCell ref="D454:E454"/>
    <mergeCell ref="A191:E191"/>
    <mergeCell ref="D251:E251"/>
    <mergeCell ref="A162:E162"/>
    <mergeCell ref="D46:E46"/>
    <mergeCell ref="D48:E48"/>
    <mergeCell ref="A624:E624"/>
    <mergeCell ref="A630:E630"/>
    <mergeCell ref="A631:E631"/>
    <mergeCell ref="A595:E595"/>
    <mergeCell ref="A601:E601"/>
    <mergeCell ref="A602:E602"/>
    <mergeCell ref="A610:E610"/>
    <mergeCell ref="C611:C613"/>
    <mergeCell ref="D611:D613"/>
    <mergeCell ref="E611:E613"/>
    <mergeCell ref="A566:E566"/>
    <mergeCell ref="A572:E572"/>
    <mergeCell ref="A573:E573"/>
    <mergeCell ref="A581:E581"/>
    <mergeCell ref="C582:C584"/>
    <mergeCell ref="D582:D584"/>
    <mergeCell ref="E582:E584"/>
    <mergeCell ref="A537:E537"/>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65FE8-3AA0-46E6-AA01-3ED1DD6F073B}">
  <dimension ref="A1:E637"/>
  <sheetViews>
    <sheetView tabSelected="1" workbookViewId="0">
      <selection activeCell="G17" sqref="G17"/>
    </sheetView>
  </sheetViews>
  <sheetFormatPr baseColWidth="10" defaultRowHeight="14.4" x14ac:dyDescent="0.3"/>
  <cols>
    <col min="1" max="1" width="20.88671875" customWidth="1"/>
    <col min="2" max="2" width="51.6640625" customWidth="1"/>
    <col min="5" max="5" width="16.88671875" customWidth="1"/>
  </cols>
  <sheetData>
    <row r="1" spans="1:5" ht="14.4" customHeight="1" x14ac:dyDescent="0.3">
      <c r="A1" s="92" t="s">
        <v>61</v>
      </c>
      <c r="B1" s="93"/>
      <c r="C1" s="93"/>
      <c r="D1" s="93"/>
      <c r="E1" s="93"/>
    </row>
    <row r="2" spans="1:5" ht="14.4" customHeight="1" x14ac:dyDescent="0.3">
      <c r="A2" s="1" t="s">
        <v>958</v>
      </c>
      <c r="B2" s="2"/>
      <c r="C2" s="97" t="s">
        <v>3</v>
      </c>
      <c r="D2" s="97" t="s">
        <v>959</v>
      </c>
      <c r="E2" s="97"/>
    </row>
    <row r="3" spans="1:5" x14ac:dyDescent="0.3">
      <c r="A3" s="74" t="s">
        <v>1151</v>
      </c>
      <c r="B3" s="75"/>
      <c r="C3" s="98"/>
      <c r="D3" s="98"/>
      <c r="E3" s="98"/>
    </row>
    <row r="4" spans="1:5" x14ac:dyDescent="0.3">
      <c r="A4" s="76" t="s">
        <v>6</v>
      </c>
      <c r="B4" s="77"/>
      <c r="C4" s="99"/>
      <c r="D4" s="99"/>
      <c r="E4" s="99"/>
    </row>
    <row r="5" spans="1:5" x14ac:dyDescent="0.3">
      <c r="A5" s="8" t="s">
        <v>7</v>
      </c>
      <c r="B5" s="9" t="s">
        <v>960</v>
      </c>
      <c r="C5" s="10"/>
      <c r="D5" s="11"/>
      <c r="E5" s="11"/>
    </row>
    <row r="6" spans="1:5" x14ac:dyDescent="0.3">
      <c r="A6" s="12"/>
      <c r="B6" s="13" t="s">
        <v>9</v>
      </c>
      <c r="C6" s="14"/>
      <c r="D6" s="15"/>
      <c r="E6" s="15"/>
    </row>
    <row r="7" spans="1:5" x14ac:dyDescent="0.3">
      <c r="A7" s="8" t="s">
        <v>10</v>
      </c>
      <c r="B7" s="16" t="s">
        <v>11</v>
      </c>
      <c r="C7" s="53">
        <v>7090</v>
      </c>
      <c r="D7" s="54">
        <v>7250</v>
      </c>
      <c r="E7" s="55" t="s">
        <v>14</v>
      </c>
    </row>
    <row r="8" spans="1:5" x14ac:dyDescent="0.3">
      <c r="A8" s="19"/>
      <c r="B8" s="20" t="s">
        <v>15</v>
      </c>
      <c r="C8" s="56">
        <v>-0.29053049994637797</v>
      </c>
      <c r="D8" s="56">
        <v>-0.101461453489559</v>
      </c>
      <c r="E8" s="22"/>
    </row>
    <row r="9" spans="1:5" x14ac:dyDescent="0.3">
      <c r="A9" s="8" t="s">
        <v>16</v>
      </c>
      <c r="B9" s="16" t="s">
        <v>11</v>
      </c>
      <c r="C9" s="53">
        <v>8530</v>
      </c>
      <c r="D9" s="53">
        <v>8820</v>
      </c>
      <c r="E9" s="55" t="s">
        <v>14</v>
      </c>
    </row>
    <row r="10" spans="1:5" x14ac:dyDescent="0.3">
      <c r="A10" s="19"/>
      <c r="B10" s="20" t="s">
        <v>15</v>
      </c>
      <c r="C10" s="56">
        <v>-0.14655585631166201</v>
      </c>
      <c r="D10" s="56">
        <v>-4.1129285621054897E-2</v>
      </c>
      <c r="E10" s="22"/>
    </row>
    <row r="11" spans="1:5" x14ac:dyDescent="0.3">
      <c r="A11" s="8" t="s">
        <v>19</v>
      </c>
      <c r="B11" s="16" t="s">
        <v>11</v>
      </c>
      <c r="C11" s="53">
        <v>9560</v>
      </c>
      <c r="D11" s="53">
        <v>9990</v>
      </c>
      <c r="E11" s="55" t="s">
        <v>14</v>
      </c>
    </row>
    <row r="12" spans="1:5" x14ac:dyDescent="0.3">
      <c r="A12" s="19"/>
      <c r="B12" s="20" t="s">
        <v>15</v>
      </c>
      <c r="C12" s="56">
        <v>-4.4036351315173097E-2</v>
      </c>
      <c r="D12" s="56">
        <v>-4.7941457449896002E-4</v>
      </c>
      <c r="E12" s="22"/>
    </row>
    <row r="13" spans="1:5" x14ac:dyDescent="0.3">
      <c r="A13" s="8" t="s">
        <v>22</v>
      </c>
      <c r="B13" s="16" t="s">
        <v>11</v>
      </c>
      <c r="C13" s="53">
        <v>10850</v>
      </c>
      <c r="D13" s="53">
        <v>11060</v>
      </c>
      <c r="E13" s="55" t="s">
        <v>14</v>
      </c>
    </row>
    <row r="14" spans="1:5" x14ac:dyDescent="0.3">
      <c r="A14" s="19"/>
      <c r="B14" s="20" t="s">
        <v>15</v>
      </c>
      <c r="C14" s="56">
        <v>8.5465692927901404E-2</v>
      </c>
      <c r="D14" s="56">
        <v>3.4010635496638998E-2</v>
      </c>
      <c r="E14" s="22"/>
    </row>
    <row r="15" spans="1:5" ht="34.799999999999997" customHeight="1" x14ac:dyDescent="0.3">
      <c r="A15" s="103" t="s">
        <v>25</v>
      </c>
      <c r="B15" s="103"/>
      <c r="C15" s="103"/>
      <c r="D15" s="103"/>
      <c r="E15" s="103"/>
    </row>
    <row r="16" spans="1:5" x14ac:dyDescent="0.3">
      <c r="A16" s="5" t="s">
        <v>26</v>
      </c>
    </row>
    <row r="17" spans="1:5" x14ac:dyDescent="0.3">
      <c r="A17" s="86" t="s">
        <v>961</v>
      </c>
      <c r="B17" s="86"/>
      <c r="C17" s="86"/>
      <c r="D17" s="86"/>
      <c r="E17" s="86"/>
    </row>
    <row r="18" spans="1:5" x14ac:dyDescent="0.3">
      <c r="A18" s="86" t="s">
        <v>992</v>
      </c>
      <c r="B18" s="86"/>
      <c r="C18" s="86"/>
      <c r="D18" s="86"/>
      <c r="E18" s="86"/>
    </row>
    <row r="19" spans="1:5" x14ac:dyDescent="0.3">
      <c r="A19" s="86" t="s">
        <v>963</v>
      </c>
      <c r="B19" s="86"/>
      <c r="C19" s="86"/>
      <c r="D19" s="86"/>
      <c r="E19" s="86"/>
    </row>
    <row r="20" spans="1:5" x14ac:dyDescent="0.3">
      <c r="A20" s="5" t="s">
        <v>30</v>
      </c>
    </row>
    <row r="21" spans="1:5" ht="14.4" customHeight="1" x14ac:dyDescent="0.3">
      <c r="A21" s="88" t="s">
        <v>31</v>
      </c>
      <c r="B21" s="89"/>
      <c r="C21" s="89"/>
      <c r="D21" s="89"/>
      <c r="E21" s="90"/>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57">
        <v>44341</v>
      </c>
      <c r="C24" s="57">
        <v>46168</v>
      </c>
      <c r="D24" s="58">
        <v>4.4816915243876598E-2</v>
      </c>
      <c r="E24" s="59">
        <v>2</v>
      </c>
    </row>
    <row r="25" spans="1:5" x14ac:dyDescent="0.3">
      <c r="A25" s="31" t="s">
        <v>37</v>
      </c>
      <c r="B25" s="57">
        <v>44313</v>
      </c>
      <c r="C25" s="57">
        <v>46140</v>
      </c>
      <c r="D25" s="58">
        <v>4.46352257387738E-2</v>
      </c>
      <c r="E25" s="59">
        <v>2</v>
      </c>
    </row>
    <row r="26" spans="1:5" x14ac:dyDescent="0.3">
      <c r="A26" s="60" t="s">
        <v>38</v>
      </c>
      <c r="B26" s="57">
        <v>44285</v>
      </c>
      <c r="C26" s="57">
        <v>46112</v>
      </c>
      <c r="D26" s="58">
        <v>4.4122097002209745E-2</v>
      </c>
      <c r="E26" s="59">
        <v>2</v>
      </c>
    </row>
    <row r="27" spans="1:5" x14ac:dyDescent="0.3">
      <c r="A27" s="60" t="s">
        <v>39</v>
      </c>
      <c r="B27" s="57">
        <v>44250</v>
      </c>
      <c r="C27" s="57">
        <v>46077</v>
      </c>
      <c r="D27" s="58">
        <v>4.3882340003750638E-2</v>
      </c>
      <c r="E27" s="59">
        <v>2</v>
      </c>
    </row>
    <row r="28" spans="1:5" x14ac:dyDescent="0.3">
      <c r="A28" s="60" t="s">
        <v>40</v>
      </c>
      <c r="B28" s="57">
        <v>44222</v>
      </c>
      <c r="C28" s="57">
        <v>46049</v>
      </c>
      <c r="D28" s="58">
        <v>4.3965361657126979E-2</v>
      </c>
      <c r="E28" s="59">
        <v>2</v>
      </c>
    </row>
    <row r="30" spans="1:5" x14ac:dyDescent="0.3">
      <c r="A30" s="92" t="s">
        <v>63</v>
      </c>
      <c r="B30" s="93"/>
      <c r="C30" s="93"/>
      <c r="D30" s="93"/>
      <c r="E30" s="93"/>
    </row>
    <row r="31" spans="1:5" ht="14.4" customHeight="1" x14ac:dyDescent="0.3">
      <c r="A31" s="135" t="s">
        <v>958</v>
      </c>
      <c r="B31" s="136"/>
      <c r="C31" s="97" t="s">
        <v>3</v>
      </c>
      <c r="D31" s="97" t="s">
        <v>959</v>
      </c>
      <c r="E31" s="97"/>
    </row>
    <row r="32" spans="1:5" x14ac:dyDescent="0.3">
      <c r="A32" s="137" t="s">
        <v>1151</v>
      </c>
      <c r="B32" s="138"/>
      <c r="C32" s="98"/>
      <c r="D32" s="98"/>
      <c r="E32" s="98"/>
    </row>
    <row r="33" spans="1:5" x14ac:dyDescent="0.3">
      <c r="A33" s="139" t="s">
        <v>6</v>
      </c>
      <c r="B33" s="140"/>
      <c r="C33" s="99"/>
      <c r="D33" s="99"/>
      <c r="E33" s="99"/>
    </row>
    <row r="34" spans="1:5" x14ac:dyDescent="0.3">
      <c r="A34" s="141" t="s">
        <v>7</v>
      </c>
      <c r="B34" s="142" t="s">
        <v>960</v>
      </c>
      <c r="C34" s="143"/>
      <c r="D34" s="144"/>
      <c r="E34" s="144"/>
    </row>
    <row r="35" spans="1:5" x14ac:dyDescent="0.3">
      <c r="A35" s="145"/>
      <c r="B35" s="146" t="s">
        <v>9</v>
      </c>
      <c r="C35" s="147"/>
      <c r="D35" s="148"/>
      <c r="E35" s="148"/>
    </row>
    <row r="36" spans="1:5" x14ac:dyDescent="0.3">
      <c r="A36" s="141" t="s">
        <v>10</v>
      </c>
      <c r="B36" s="149" t="s">
        <v>11</v>
      </c>
      <c r="C36" s="150">
        <v>6160</v>
      </c>
      <c r="D36" s="156">
        <v>6390</v>
      </c>
      <c r="E36" s="151" t="s">
        <v>14</v>
      </c>
    </row>
    <row r="37" spans="1:5" x14ac:dyDescent="0.3">
      <c r="A37" s="152"/>
      <c r="B37" s="153" t="s">
        <v>15</v>
      </c>
      <c r="C37" s="157">
        <v>-0.38389513656569102</v>
      </c>
      <c r="D37" s="157">
        <v>-0.13866880748388899</v>
      </c>
      <c r="E37" s="154"/>
    </row>
    <row r="38" spans="1:5" x14ac:dyDescent="0.3">
      <c r="A38" s="141" t="s">
        <v>16</v>
      </c>
      <c r="B38" s="149" t="s">
        <v>11</v>
      </c>
      <c r="C38" s="150">
        <v>8000</v>
      </c>
      <c r="D38" s="150">
        <v>7950</v>
      </c>
      <c r="E38" s="151" t="s">
        <v>14</v>
      </c>
    </row>
    <row r="39" spans="1:5" x14ac:dyDescent="0.3">
      <c r="A39" s="152"/>
      <c r="B39" s="153" t="s">
        <v>15</v>
      </c>
      <c r="C39" s="157">
        <v>-0.20008647300317001</v>
      </c>
      <c r="D39" s="157">
        <v>-7.3435633933990302E-2</v>
      </c>
      <c r="E39" s="154"/>
    </row>
    <row r="40" spans="1:5" x14ac:dyDescent="0.3">
      <c r="A40" s="141" t="s">
        <v>19</v>
      </c>
      <c r="B40" s="149" t="s">
        <v>11</v>
      </c>
      <c r="C40" s="150">
        <v>9410</v>
      </c>
      <c r="D40" s="150">
        <v>10010</v>
      </c>
      <c r="E40" s="151" t="s">
        <v>14</v>
      </c>
    </row>
    <row r="41" spans="1:5" x14ac:dyDescent="0.3">
      <c r="A41" s="152"/>
      <c r="B41" s="153" t="s">
        <v>15</v>
      </c>
      <c r="C41" s="157">
        <v>-5.9128189144663702E-2</v>
      </c>
      <c r="D41" s="157">
        <v>2.2377572142562299E-4</v>
      </c>
      <c r="E41" s="154"/>
    </row>
    <row r="42" spans="1:5" x14ac:dyDescent="0.3">
      <c r="A42" s="141" t="s">
        <v>22</v>
      </c>
      <c r="B42" s="149" t="s">
        <v>11</v>
      </c>
      <c r="C42" s="150">
        <v>11260</v>
      </c>
      <c r="D42" s="150">
        <v>11210</v>
      </c>
      <c r="E42" s="151" t="s">
        <v>14</v>
      </c>
    </row>
    <row r="43" spans="1:5" x14ac:dyDescent="0.3">
      <c r="A43" s="152"/>
      <c r="B43" s="153" t="s">
        <v>15</v>
      </c>
      <c r="C43" s="157">
        <v>0.126302168503377</v>
      </c>
      <c r="D43" s="157">
        <v>3.8726430489960398E-2</v>
      </c>
      <c r="E43" s="154"/>
    </row>
    <row r="44" spans="1:5" ht="34.200000000000003" customHeight="1" x14ac:dyDescent="0.3">
      <c r="A44" s="103" t="s">
        <v>25</v>
      </c>
      <c r="B44" s="103"/>
      <c r="C44" s="103"/>
      <c r="D44" s="103"/>
      <c r="E44" s="103"/>
    </row>
    <row r="45" spans="1:5" x14ac:dyDescent="0.3">
      <c r="A45" s="155" t="s">
        <v>26</v>
      </c>
      <c r="B45" s="134"/>
      <c r="C45" s="134"/>
      <c r="D45" s="134"/>
      <c r="E45" s="134"/>
    </row>
    <row r="46" spans="1:5" s="188" customFormat="1" x14ac:dyDescent="0.3">
      <c r="A46" s="86" t="s">
        <v>964</v>
      </c>
      <c r="B46" s="86"/>
      <c r="C46" s="86"/>
      <c r="D46" s="86"/>
      <c r="E46" s="86"/>
    </row>
    <row r="47" spans="1:5" s="188" customFormat="1" x14ac:dyDescent="0.3">
      <c r="A47" s="86" t="s">
        <v>1130</v>
      </c>
      <c r="B47" s="86"/>
      <c r="C47" s="86"/>
      <c r="D47" s="86"/>
      <c r="E47" s="86"/>
    </row>
    <row r="48" spans="1:5" s="188" customFormat="1" x14ac:dyDescent="0.3">
      <c r="A48" s="86" t="s">
        <v>966</v>
      </c>
      <c r="B48" s="86"/>
      <c r="C48" s="86"/>
      <c r="D48" s="86"/>
      <c r="E48" s="86"/>
    </row>
    <row r="49" spans="1:5" x14ac:dyDescent="0.3">
      <c r="A49" s="155" t="s">
        <v>51</v>
      </c>
      <c r="B49" s="134"/>
      <c r="C49" s="134"/>
      <c r="D49" s="134"/>
      <c r="E49" s="134"/>
    </row>
    <row r="50" spans="1:5" ht="14.4" customHeight="1" x14ac:dyDescent="0.3">
      <c r="A50" s="88" t="s">
        <v>31</v>
      </c>
      <c r="B50" s="89"/>
      <c r="C50" s="89"/>
      <c r="D50" s="89"/>
      <c r="E50" s="90"/>
    </row>
    <row r="51" spans="1:5" x14ac:dyDescent="0.3">
      <c r="A51" s="91" t="s">
        <v>32</v>
      </c>
      <c r="B51" s="91"/>
      <c r="C51" s="91"/>
      <c r="D51" s="91"/>
      <c r="E51" s="91"/>
    </row>
    <row r="52" spans="1:5" x14ac:dyDescent="0.3">
      <c r="A52" s="158" t="s">
        <v>33</v>
      </c>
      <c r="B52" s="158" t="s">
        <v>34</v>
      </c>
      <c r="C52" s="158" t="s">
        <v>35</v>
      </c>
      <c r="D52" s="159" t="s">
        <v>0</v>
      </c>
      <c r="E52" s="159" t="s">
        <v>1</v>
      </c>
    </row>
    <row r="53" spans="1:5" x14ac:dyDescent="0.3">
      <c r="A53" s="160" t="s">
        <v>36</v>
      </c>
      <c r="B53" s="162">
        <v>44341</v>
      </c>
      <c r="C53" s="162">
        <v>46168</v>
      </c>
      <c r="D53" s="163">
        <v>7.18812621707796E-2</v>
      </c>
      <c r="E53" s="164">
        <v>3</v>
      </c>
    </row>
    <row r="54" spans="1:5" x14ac:dyDescent="0.3">
      <c r="A54" s="160" t="s">
        <v>37</v>
      </c>
      <c r="B54" s="162">
        <v>44313</v>
      </c>
      <c r="C54" s="162">
        <v>46140</v>
      </c>
      <c r="D54" s="163">
        <v>7.0984235436435505E-2</v>
      </c>
      <c r="E54" s="164">
        <v>3</v>
      </c>
    </row>
    <row r="55" spans="1:5" x14ac:dyDescent="0.3">
      <c r="A55" s="161" t="s">
        <v>38</v>
      </c>
      <c r="B55" s="162">
        <v>44285</v>
      </c>
      <c r="C55" s="162">
        <v>46112</v>
      </c>
      <c r="D55" s="163">
        <v>6.9288385867320917E-2</v>
      </c>
      <c r="E55" s="164">
        <v>3</v>
      </c>
    </row>
    <row r="56" spans="1:5" x14ac:dyDescent="0.3">
      <c r="A56" s="161" t="s">
        <v>39</v>
      </c>
      <c r="B56" s="162">
        <v>44250</v>
      </c>
      <c r="C56" s="162">
        <v>46077</v>
      </c>
      <c r="D56" s="163">
        <v>6.8428036924417665E-2</v>
      </c>
      <c r="E56" s="164">
        <v>3</v>
      </c>
    </row>
    <row r="57" spans="1:5" x14ac:dyDescent="0.3">
      <c r="A57" s="161" t="s">
        <v>40</v>
      </c>
      <c r="B57" s="162">
        <v>44222</v>
      </c>
      <c r="C57" s="162">
        <v>46049</v>
      </c>
      <c r="D57" s="163">
        <v>6.8394901728434751E-2</v>
      </c>
      <c r="E57" s="164">
        <v>3</v>
      </c>
    </row>
    <row r="59" spans="1:5" x14ac:dyDescent="0.3">
      <c r="A59" s="92" t="s">
        <v>1083</v>
      </c>
      <c r="B59" s="93"/>
      <c r="C59" s="93"/>
      <c r="D59" s="93"/>
      <c r="E59" s="93"/>
    </row>
    <row r="60" spans="1:5" ht="14.4" customHeight="1" x14ac:dyDescent="0.3">
      <c r="A60" s="193" t="s">
        <v>968</v>
      </c>
      <c r="B60" s="194"/>
      <c r="C60" s="97" t="s">
        <v>3</v>
      </c>
      <c r="D60" s="97" t="s">
        <v>969</v>
      </c>
      <c r="E60" s="97"/>
    </row>
    <row r="61" spans="1:5" x14ac:dyDescent="0.3">
      <c r="A61" s="195" t="s">
        <v>5</v>
      </c>
      <c r="B61" s="196"/>
      <c r="C61" s="98"/>
      <c r="D61" s="98"/>
      <c r="E61" s="98"/>
    </row>
    <row r="62" spans="1:5" x14ac:dyDescent="0.3">
      <c r="A62" s="197" t="s">
        <v>6</v>
      </c>
      <c r="B62" s="198"/>
      <c r="C62" s="99"/>
      <c r="D62" s="99"/>
      <c r="E62" s="99"/>
    </row>
    <row r="63" spans="1:5" x14ac:dyDescent="0.3">
      <c r="A63" s="199" t="s">
        <v>7</v>
      </c>
      <c r="B63" s="200" t="s">
        <v>960</v>
      </c>
      <c r="C63" s="201"/>
      <c r="D63" s="202"/>
      <c r="E63" s="202"/>
    </row>
    <row r="64" spans="1:5" x14ac:dyDescent="0.3">
      <c r="A64" s="203"/>
      <c r="B64" s="204" t="s">
        <v>9</v>
      </c>
      <c r="C64" s="205"/>
      <c r="D64" s="206"/>
      <c r="E64" s="206"/>
    </row>
    <row r="65" spans="1:5" x14ac:dyDescent="0.3">
      <c r="A65" s="199" t="s">
        <v>10</v>
      </c>
      <c r="B65" s="207" t="s">
        <v>11</v>
      </c>
      <c r="C65" s="53">
        <v>5470</v>
      </c>
      <c r="D65" s="54">
        <v>4700</v>
      </c>
      <c r="E65" s="55" t="s">
        <v>14</v>
      </c>
    </row>
    <row r="66" spans="1:5" x14ac:dyDescent="0.3">
      <c r="A66" s="208"/>
      <c r="B66" s="209" t="s">
        <v>15</v>
      </c>
      <c r="C66" s="216">
        <v>-0.45258563438652699</v>
      </c>
      <c r="D66" s="216">
        <v>-0.13998574808365799</v>
      </c>
      <c r="E66" s="210"/>
    </row>
    <row r="67" spans="1:5" x14ac:dyDescent="0.3">
      <c r="A67" s="199" t="s">
        <v>16</v>
      </c>
      <c r="B67" s="207" t="s">
        <v>11</v>
      </c>
      <c r="C67" s="53">
        <v>8080</v>
      </c>
      <c r="D67" s="53">
        <v>9640</v>
      </c>
      <c r="E67" s="55" t="s">
        <v>14</v>
      </c>
    </row>
    <row r="68" spans="1:5" x14ac:dyDescent="0.3">
      <c r="A68" s="208"/>
      <c r="B68" s="209" t="s">
        <v>15</v>
      </c>
      <c r="C68" s="216">
        <v>-0.19161951219512199</v>
      </c>
      <c r="D68" s="216">
        <v>-7.3000000000000001E-3</v>
      </c>
      <c r="E68" s="210"/>
    </row>
    <row r="69" spans="1:5" x14ac:dyDescent="0.3">
      <c r="A69" s="199" t="s">
        <v>19</v>
      </c>
      <c r="B69" s="207" t="s">
        <v>11</v>
      </c>
      <c r="C69" s="53">
        <v>9820</v>
      </c>
      <c r="D69" s="53">
        <v>13210</v>
      </c>
      <c r="E69" s="55" t="s">
        <v>14</v>
      </c>
    </row>
    <row r="70" spans="1:5" x14ac:dyDescent="0.3">
      <c r="A70" s="208"/>
      <c r="B70" s="209" t="s">
        <v>15</v>
      </c>
      <c r="C70" s="216">
        <v>-1.84044464406019E-2</v>
      </c>
      <c r="D70" s="216">
        <v>5.7299999999999997E-2</v>
      </c>
      <c r="E70" s="210"/>
    </row>
    <row r="71" spans="1:5" x14ac:dyDescent="0.3">
      <c r="A71" s="199" t="s">
        <v>22</v>
      </c>
      <c r="B71" s="207" t="s">
        <v>11</v>
      </c>
      <c r="C71" s="53">
        <v>12490</v>
      </c>
      <c r="D71" s="53">
        <v>15730</v>
      </c>
      <c r="E71" s="55" t="s">
        <v>14</v>
      </c>
    </row>
    <row r="72" spans="1:5" x14ac:dyDescent="0.3">
      <c r="A72" s="208"/>
      <c r="B72" s="209" t="s">
        <v>15</v>
      </c>
      <c r="C72" s="216">
        <v>0.249093052330773</v>
      </c>
      <c r="D72" s="216">
        <v>9.4799999999999995E-2</v>
      </c>
      <c r="E72" s="210"/>
    </row>
    <row r="73" spans="1:5" ht="34.799999999999997" customHeight="1" x14ac:dyDescent="0.3">
      <c r="A73" s="103" t="s">
        <v>25</v>
      </c>
      <c r="B73" s="103"/>
      <c r="C73" s="103"/>
      <c r="D73" s="103"/>
      <c r="E73" s="103"/>
    </row>
    <row r="74" spans="1:5" x14ac:dyDescent="0.3">
      <c r="A74" s="211" t="s">
        <v>26</v>
      </c>
      <c r="B74" s="188"/>
      <c r="C74" s="188"/>
      <c r="D74" s="188"/>
      <c r="E74" s="188"/>
    </row>
    <row r="75" spans="1:5" s="188" customFormat="1" x14ac:dyDescent="0.3">
      <c r="A75" s="212" t="s">
        <v>1169</v>
      </c>
      <c r="D75" s="84"/>
      <c r="E75" s="84"/>
    </row>
    <row r="76" spans="1:5" s="188" customFormat="1" x14ac:dyDescent="0.3">
      <c r="A76" s="212" t="s">
        <v>1170</v>
      </c>
      <c r="D76" s="84"/>
      <c r="E76" s="84"/>
    </row>
    <row r="77" spans="1:5" s="188" customFormat="1" x14ac:dyDescent="0.3">
      <c r="A77" s="212" t="s">
        <v>1171</v>
      </c>
      <c r="D77" s="84"/>
      <c r="E77" s="84"/>
    </row>
    <row r="78" spans="1:5" x14ac:dyDescent="0.3">
      <c r="A78" s="211" t="s">
        <v>30</v>
      </c>
      <c r="B78" s="188"/>
      <c r="C78" s="188"/>
      <c r="D78" s="188"/>
      <c r="E78" s="188"/>
    </row>
    <row r="79" spans="1:5" ht="14.4" customHeight="1" x14ac:dyDescent="0.3">
      <c r="A79" s="88" t="s">
        <v>31</v>
      </c>
      <c r="B79" s="89"/>
      <c r="C79" s="89"/>
      <c r="D79" s="89"/>
      <c r="E79" s="90"/>
    </row>
    <row r="80" spans="1:5" x14ac:dyDescent="0.3">
      <c r="A80" s="91" t="s">
        <v>32</v>
      </c>
      <c r="B80" s="91"/>
      <c r="C80" s="91"/>
      <c r="D80" s="91"/>
      <c r="E80" s="91"/>
    </row>
    <row r="81" spans="1:5" x14ac:dyDescent="0.3">
      <c r="A81" s="189" t="s">
        <v>33</v>
      </c>
      <c r="B81" s="189" t="s">
        <v>34</v>
      </c>
      <c r="C81" s="189" t="s">
        <v>35</v>
      </c>
      <c r="D81" s="190" t="s">
        <v>0</v>
      </c>
      <c r="E81" s="190" t="s">
        <v>1</v>
      </c>
    </row>
    <row r="82" spans="1:5" x14ac:dyDescent="0.3">
      <c r="A82" s="191" t="s">
        <v>36</v>
      </c>
      <c r="B82" s="213">
        <v>44342</v>
      </c>
      <c r="C82" s="213">
        <v>46169</v>
      </c>
      <c r="D82" s="214">
        <v>0.10583450100170599</v>
      </c>
      <c r="E82" s="215">
        <v>4</v>
      </c>
    </row>
    <row r="83" spans="1:5" x14ac:dyDescent="0.3">
      <c r="A83" s="191" t="s">
        <v>37</v>
      </c>
      <c r="B83" s="213">
        <v>44314</v>
      </c>
      <c r="C83" s="213">
        <v>46141</v>
      </c>
      <c r="D83" s="214">
        <v>0.10589999999999999</v>
      </c>
      <c r="E83" s="215">
        <v>4</v>
      </c>
    </row>
    <row r="84" spans="1:5" x14ac:dyDescent="0.3">
      <c r="A84" s="60" t="s">
        <v>38</v>
      </c>
      <c r="B84" s="213">
        <v>44279</v>
      </c>
      <c r="C84" s="213">
        <v>46106</v>
      </c>
      <c r="D84" s="214">
        <v>0.10582204301081213</v>
      </c>
      <c r="E84" s="215">
        <v>4</v>
      </c>
    </row>
    <row r="85" spans="1:5" x14ac:dyDescent="0.3">
      <c r="A85" s="60" t="s">
        <v>39</v>
      </c>
      <c r="B85" s="213">
        <v>44251</v>
      </c>
      <c r="C85" s="213">
        <v>46078</v>
      </c>
      <c r="D85" s="214">
        <v>0.10603791628635924</v>
      </c>
      <c r="E85" s="215">
        <v>4</v>
      </c>
    </row>
    <row r="86" spans="1:5" x14ac:dyDescent="0.3">
      <c r="A86" s="60" t="s">
        <v>40</v>
      </c>
      <c r="B86" s="213">
        <v>44223</v>
      </c>
      <c r="C86" s="213">
        <v>46050</v>
      </c>
      <c r="D86" s="214">
        <v>0.10664165509860127</v>
      </c>
      <c r="E86" s="215">
        <v>4</v>
      </c>
    </row>
    <row r="88" spans="1:5" x14ac:dyDescent="0.3">
      <c r="A88" s="92" t="s">
        <v>73</v>
      </c>
      <c r="B88" s="93"/>
      <c r="C88" s="93"/>
      <c r="D88" s="93"/>
      <c r="E88" s="93"/>
    </row>
    <row r="89" spans="1:5" ht="14.4" customHeight="1" x14ac:dyDescent="0.3">
      <c r="A89" s="165" t="s">
        <v>958</v>
      </c>
      <c r="B89" s="166"/>
      <c r="C89" s="97" t="s">
        <v>3</v>
      </c>
      <c r="D89" s="97" t="s">
        <v>959</v>
      </c>
      <c r="E89" s="97"/>
    </row>
    <row r="90" spans="1:5" x14ac:dyDescent="0.3">
      <c r="A90" s="167" t="s">
        <v>1151</v>
      </c>
      <c r="B90" s="168"/>
      <c r="C90" s="98"/>
      <c r="D90" s="98"/>
      <c r="E90" s="98"/>
    </row>
    <row r="91" spans="1:5" x14ac:dyDescent="0.3">
      <c r="A91" s="169" t="s">
        <v>6</v>
      </c>
      <c r="B91" s="170"/>
      <c r="C91" s="99"/>
      <c r="D91" s="99"/>
      <c r="E91" s="99"/>
    </row>
    <row r="92" spans="1:5" x14ac:dyDescent="0.3">
      <c r="A92" s="171" t="s">
        <v>7</v>
      </c>
      <c r="B92" s="172" t="s">
        <v>960</v>
      </c>
      <c r="C92" s="173"/>
      <c r="D92" s="174"/>
      <c r="E92" s="174"/>
    </row>
    <row r="93" spans="1:5" x14ac:dyDescent="0.3">
      <c r="A93" s="175"/>
      <c r="B93" s="176" t="s">
        <v>9</v>
      </c>
      <c r="C93" s="177"/>
      <c r="D93" s="178"/>
      <c r="E93" s="178"/>
    </row>
    <row r="94" spans="1:5" x14ac:dyDescent="0.3">
      <c r="A94" s="171" t="s">
        <v>10</v>
      </c>
      <c r="B94" s="179" t="s">
        <v>11</v>
      </c>
      <c r="C94" s="180">
        <v>7080</v>
      </c>
      <c r="D94" s="186">
        <v>7280</v>
      </c>
      <c r="E94" s="181" t="s">
        <v>14</v>
      </c>
    </row>
    <row r="95" spans="1:5" x14ac:dyDescent="0.3">
      <c r="A95" s="182"/>
      <c r="B95" s="183" t="s">
        <v>15</v>
      </c>
      <c r="C95" s="187">
        <v>-0.29200664863148601</v>
      </c>
      <c r="D95" s="187">
        <v>-0.10041931332171999</v>
      </c>
      <c r="E95" s="184"/>
    </row>
    <row r="96" spans="1:5" x14ac:dyDescent="0.3">
      <c r="A96" s="171" t="s">
        <v>16</v>
      </c>
      <c r="B96" s="179" t="s">
        <v>11</v>
      </c>
      <c r="C96" s="180">
        <v>8160</v>
      </c>
      <c r="D96" s="180">
        <v>7910</v>
      </c>
      <c r="E96" s="181" t="s">
        <v>14</v>
      </c>
    </row>
    <row r="97" spans="1:5" x14ac:dyDescent="0.3">
      <c r="A97" s="182"/>
      <c r="B97" s="183" t="s">
        <v>15</v>
      </c>
      <c r="C97" s="187">
        <v>-0.184192551682961</v>
      </c>
      <c r="D97" s="187">
        <v>-7.5222610605281098E-2</v>
      </c>
      <c r="E97" s="184"/>
    </row>
    <row r="98" spans="1:5" x14ac:dyDescent="0.3">
      <c r="A98" s="171" t="s">
        <v>19</v>
      </c>
      <c r="B98" s="179" t="s">
        <v>11</v>
      </c>
      <c r="C98" s="180">
        <v>9430</v>
      </c>
      <c r="D98" s="180">
        <v>9790</v>
      </c>
      <c r="E98" s="181" t="s">
        <v>14</v>
      </c>
    </row>
    <row r="99" spans="1:5" x14ac:dyDescent="0.3">
      <c r="A99" s="182"/>
      <c r="B99" s="183" t="s">
        <v>15</v>
      </c>
      <c r="C99" s="187">
        <v>-5.7206652831075303E-2</v>
      </c>
      <c r="D99" s="187">
        <v>-7.1355936587460499E-3</v>
      </c>
      <c r="E99" s="184"/>
    </row>
    <row r="100" spans="1:5" x14ac:dyDescent="0.3">
      <c r="A100" s="171" t="s">
        <v>22</v>
      </c>
      <c r="B100" s="179" t="s">
        <v>11</v>
      </c>
      <c r="C100" s="180">
        <v>11880</v>
      </c>
      <c r="D100" s="180">
        <v>11630</v>
      </c>
      <c r="E100" s="181" t="s">
        <v>14</v>
      </c>
    </row>
    <row r="101" spans="1:5" x14ac:dyDescent="0.3">
      <c r="A101" s="182"/>
      <c r="B101" s="183" t="s">
        <v>15</v>
      </c>
      <c r="C101" s="187">
        <v>0.18768540419526</v>
      </c>
      <c r="D101" s="187">
        <v>5.17325466379372E-2</v>
      </c>
      <c r="E101" s="184"/>
    </row>
    <row r="102" spans="1:5" ht="33" customHeight="1" x14ac:dyDescent="0.3">
      <c r="A102" s="103" t="s">
        <v>25</v>
      </c>
      <c r="B102" s="103"/>
      <c r="C102" s="103"/>
      <c r="D102" s="103"/>
      <c r="E102" s="103"/>
    </row>
    <row r="103" spans="1:5" x14ac:dyDescent="0.3">
      <c r="A103" s="185" t="s">
        <v>26</v>
      </c>
      <c r="B103" s="133"/>
      <c r="C103" s="133"/>
      <c r="D103" s="133"/>
      <c r="E103" s="133"/>
    </row>
    <row r="104" spans="1:5" s="188" customFormat="1" x14ac:dyDescent="0.3">
      <c r="A104" s="86" t="s">
        <v>961</v>
      </c>
      <c r="B104" s="86"/>
      <c r="C104" s="86"/>
      <c r="D104" s="86"/>
      <c r="E104" s="86"/>
    </row>
    <row r="105" spans="1:5" s="188" customFormat="1" x14ac:dyDescent="0.3">
      <c r="A105" s="86" t="s">
        <v>1137</v>
      </c>
      <c r="B105" s="86"/>
      <c r="C105" s="86"/>
      <c r="D105" s="86"/>
      <c r="E105" s="86"/>
    </row>
    <row r="106" spans="1:5" s="188" customFormat="1" x14ac:dyDescent="0.3">
      <c r="A106" s="86" t="s">
        <v>966</v>
      </c>
      <c r="B106" s="86"/>
      <c r="C106" s="86"/>
      <c r="D106" s="86"/>
      <c r="E106" s="86"/>
    </row>
    <row r="107" spans="1:5" x14ac:dyDescent="0.3">
      <c r="A107" s="185" t="s">
        <v>30</v>
      </c>
      <c r="B107" s="133"/>
      <c r="C107" s="133"/>
      <c r="D107" s="133"/>
      <c r="E107" s="133"/>
    </row>
    <row r="108" spans="1:5" ht="14.4" customHeight="1" x14ac:dyDescent="0.3">
      <c r="A108" s="88" t="s">
        <v>31</v>
      </c>
      <c r="B108" s="89"/>
      <c r="C108" s="89"/>
      <c r="D108" s="89"/>
      <c r="E108" s="90"/>
    </row>
    <row r="109" spans="1:5" x14ac:dyDescent="0.3">
      <c r="A109" s="91" t="s">
        <v>32</v>
      </c>
      <c r="B109" s="91"/>
      <c r="C109" s="91"/>
      <c r="D109" s="91"/>
      <c r="E109" s="91"/>
    </row>
    <row r="110" spans="1:5" x14ac:dyDescent="0.3">
      <c r="A110" s="189" t="s">
        <v>33</v>
      </c>
      <c r="B110" s="189" t="s">
        <v>34</v>
      </c>
      <c r="C110" s="189" t="s">
        <v>35</v>
      </c>
      <c r="D110" s="190" t="s">
        <v>0</v>
      </c>
      <c r="E110" s="190" t="s">
        <v>1</v>
      </c>
    </row>
    <row r="111" spans="1:5" x14ac:dyDescent="0.3">
      <c r="A111" s="191" t="s">
        <v>36</v>
      </c>
      <c r="B111" s="213">
        <v>44341</v>
      </c>
      <c r="C111" s="213">
        <v>46168</v>
      </c>
      <c r="D111" s="214">
        <v>4.7412080163217997E-2</v>
      </c>
      <c r="E111" s="215">
        <v>2</v>
      </c>
    </row>
    <row r="112" spans="1:5" x14ac:dyDescent="0.3">
      <c r="A112" s="191" t="s">
        <v>37</v>
      </c>
      <c r="B112" s="213">
        <v>44313</v>
      </c>
      <c r="C112" s="213">
        <v>46140</v>
      </c>
      <c r="D112" s="214">
        <v>4.7100000000000003E-2</v>
      </c>
      <c r="E112" s="215">
        <v>2</v>
      </c>
    </row>
    <row r="113" spans="1:5" x14ac:dyDescent="0.3">
      <c r="A113" s="192" t="s">
        <v>38</v>
      </c>
      <c r="B113" s="213">
        <v>44285</v>
      </c>
      <c r="C113" s="213">
        <v>46112</v>
      </c>
      <c r="D113" s="214">
        <v>4.6121142455348971E-2</v>
      </c>
      <c r="E113" s="215">
        <v>2</v>
      </c>
    </row>
    <row r="114" spans="1:5" x14ac:dyDescent="0.3">
      <c r="A114" s="192" t="s">
        <v>39</v>
      </c>
      <c r="B114" s="213">
        <v>44250</v>
      </c>
      <c r="C114" s="213">
        <v>46077</v>
      </c>
      <c r="D114" s="214">
        <v>4.5629361162589206E-2</v>
      </c>
      <c r="E114" s="215">
        <v>2</v>
      </c>
    </row>
    <row r="115" spans="1:5" x14ac:dyDescent="0.3">
      <c r="A115" s="192" t="s">
        <v>40</v>
      </c>
      <c r="B115" s="213">
        <v>44222</v>
      </c>
      <c r="C115" s="213">
        <v>46049</v>
      </c>
      <c r="D115" s="214">
        <v>4.5996444024442779E-2</v>
      </c>
      <c r="E115" s="215">
        <v>2</v>
      </c>
    </row>
    <row r="117" spans="1:5" x14ac:dyDescent="0.3">
      <c r="A117" s="92" t="s">
        <v>93</v>
      </c>
      <c r="B117" s="93"/>
      <c r="C117" s="93"/>
      <c r="D117" s="93"/>
      <c r="E117" s="93"/>
    </row>
    <row r="118" spans="1:5" ht="14.4" customHeight="1" x14ac:dyDescent="0.3">
      <c r="A118" s="193" t="s">
        <v>968</v>
      </c>
      <c r="B118" s="194"/>
      <c r="C118" s="97" t="s">
        <v>3</v>
      </c>
      <c r="D118" s="97" t="s">
        <v>969</v>
      </c>
      <c r="E118" s="97"/>
    </row>
    <row r="119" spans="1:5" x14ac:dyDescent="0.3">
      <c r="A119" s="195" t="s">
        <v>1151</v>
      </c>
      <c r="B119" s="196"/>
      <c r="C119" s="98"/>
      <c r="D119" s="98"/>
      <c r="E119" s="98"/>
    </row>
    <row r="120" spans="1:5" x14ac:dyDescent="0.3">
      <c r="A120" s="197" t="s">
        <v>6</v>
      </c>
      <c r="B120" s="198"/>
      <c r="C120" s="99"/>
      <c r="D120" s="99"/>
      <c r="E120" s="99"/>
    </row>
    <row r="121" spans="1:5" x14ac:dyDescent="0.3">
      <c r="A121" s="199" t="s">
        <v>7</v>
      </c>
      <c r="B121" s="200" t="s">
        <v>960</v>
      </c>
      <c r="C121" s="201"/>
      <c r="D121" s="202"/>
      <c r="E121" s="202"/>
    </row>
    <row r="122" spans="1:5" x14ac:dyDescent="0.3">
      <c r="A122" s="203"/>
      <c r="B122" s="204" t="s">
        <v>9</v>
      </c>
      <c r="C122" s="205"/>
      <c r="D122" s="206"/>
      <c r="E122" s="206"/>
    </row>
    <row r="123" spans="1:5" x14ac:dyDescent="0.3">
      <c r="A123" s="199" t="s">
        <v>10</v>
      </c>
      <c r="B123" s="207" t="s">
        <v>11</v>
      </c>
      <c r="C123" s="53">
        <v>4810</v>
      </c>
      <c r="D123" s="54">
        <v>3990</v>
      </c>
      <c r="E123" s="55" t="s">
        <v>14</v>
      </c>
    </row>
    <row r="124" spans="1:5" x14ac:dyDescent="0.3">
      <c r="A124" s="208"/>
      <c r="B124" s="209" t="s">
        <v>15</v>
      </c>
      <c r="C124" s="216">
        <v>-0.51894250854647905</v>
      </c>
      <c r="D124" s="216">
        <v>-0.168036435538097</v>
      </c>
      <c r="E124" s="210"/>
    </row>
    <row r="125" spans="1:5" x14ac:dyDescent="0.3">
      <c r="A125" s="199" t="s">
        <v>16</v>
      </c>
      <c r="B125" s="207" t="s">
        <v>11</v>
      </c>
      <c r="C125" s="53">
        <v>6990</v>
      </c>
      <c r="D125" s="53">
        <v>9580</v>
      </c>
      <c r="E125" s="55" t="s">
        <v>14</v>
      </c>
    </row>
    <row r="126" spans="1:5" x14ac:dyDescent="0.3">
      <c r="A126" s="208"/>
      <c r="B126" s="209" t="s">
        <v>15</v>
      </c>
      <c r="C126" s="216">
        <v>-0.30071299716519201</v>
      </c>
      <c r="D126" s="216">
        <v>-8.4453188939267402E-3</v>
      </c>
      <c r="E126" s="210"/>
    </row>
    <row r="127" spans="1:5" x14ac:dyDescent="0.3">
      <c r="A127" s="199" t="s">
        <v>19</v>
      </c>
      <c r="B127" s="207" t="s">
        <v>11</v>
      </c>
      <c r="C127" s="53">
        <v>10210</v>
      </c>
      <c r="D127" s="53">
        <v>13370</v>
      </c>
      <c r="E127" s="55" t="s">
        <v>14</v>
      </c>
    </row>
    <row r="128" spans="1:5" x14ac:dyDescent="0.3">
      <c r="A128" s="208"/>
      <c r="B128" s="209" t="s">
        <v>15</v>
      </c>
      <c r="C128" s="216">
        <v>2.06125574272586E-2</v>
      </c>
      <c r="D128" s="216">
        <v>5.9769597020477003E-2</v>
      </c>
      <c r="E128" s="210"/>
    </row>
    <row r="129" spans="1:5" x14ac:dyDescent="0.3">
      <c r="A129" s="199" t="s">
        <v>22</v>
      </c>
      <c r="B129" s="207" t="s">
        <v>11</v>
      </c>
      <c r="C129" s="53">
        <v>14680</v>
      </c>
      <c r="D129" s="53">
        <v>19000</v>
      </c>
      <c r="E129" s="55" t="s">
        <v>14</v>
      </c>
    </row>
    <row r="130" spans="1:5" x14ac:dyDescent="0.3">
      <c r="A130" s="208"/>
      <c r="B130" s="209" t="s">
        <v>15</v>
      </c>
      <c r="C130" s="216">
        <v>0.468309154577289</v>
      </c>
      <c r="D130" s="216">
        <v>0.13700083069659499</v>
      </c>
      <c r="E130" s="210"/>
    </row>
    <row r="131" spans="1:5" ht="34.200000000000003" customHeight="1" x14ac:dyDescent="0.3">
      <c r="A131" s="103" t="s">
        <v>25</v>
      </c>
      <c r="B131" s="103"/>
      <c r="C131" s="103"/>
      <c r="D131" s="103"/>
      <c r="E131" s="103"/>
    </row>
    <row r="132" spans="1:5" x14ac:dyDescent="0.3">
      <c r="A132" s="211" t="s">
        <v>26</v>
      </c>
      <c r="B132" s="188"/>
      <c r="C132" s="188"/>
      <c r="D132" s="188"/>
      <c r="E132" s="188"/>
    </row>
    <row r="133" spans="1:5" s="188" customFormat="1" x14ac:dyDescent="0.3">
      <c r="A133" s="86" t="s">
        <v>983</v>
      </c>
      <c r="B133" s="86"/>
      <c r="C133" s="86"/>
      <c r="D133" s="86"/>
      <c r="E133" s="86"/>
    </row>
    <row r="134" spans="1:5" s="188" customFormat="1" x14ac:dyDescent="0.3">
      <c r="A134" s="86" t="s">
        <v>1172</v>
      </c>
      <c r="B134" s="86"/>
      <c r="C134" s="86"/>
      <c r="D134" s="86"/>
      <c r="E134" s="86"/>
    </row>
    <row r="135" spans="1:5" s="188" customFormat="1" x14ac:dyDescent="0.3">
      <c r="A135" s="86" t="s">
        <v>972</v>
      </c>
      <c r="B135" s="86"/>
      <c r="C135" s="86"/>
      <c r="D135" s="86"/>
      <c r="E135" s="86"/>
    </row>
    <row r="136" spans="1:5" x14ac:dyDescent="0.3">
      <c r="A136" s="211" t="s">
        <v>51</v>
      </c>
      <c r="B136" s="188"/>
      <c r="C136" s="188"/>
      <c r="D136" s="188"/>
      <c r="E136" s="188"/>
    </row>
    <row r="137" spans="1:5" ht="14.4" customHeight="1" x14ac:dyDescent="0.3">
      <c r="A137" s="88" t="s">
        <v>31</v>
      </c>
      <c r="B137" s="89"/>
      <c r="C137" s="89"/>
      <c r="D137" s="89"/>
      <c r="E137" s="90"/>
    </row>
    <row r="138" spans="1:5" x14ac:dyDescent="0.3">
      <c r="A138" s="91" t="s">
        <v>32</v>
      </c>
      <c r="B138" s="91"/>
      <c r="C138" s="91"/>
      <c r="D138" s="91"/>
      <c r="E138" s="91"/>
    </row>
    <row r="139" spans="1:5" x14ac:dyDescent="0.3">
      <c r="A139" s="189" t="s">
        <v>33</v>
      </c>
      <c r="B139" s="189" t="s">
        <v>34</v>
      </c>
      <c r="C139" s="189" t="s">
        <v>35</v>
      </c>
      <c r="D139" s="190" t="s">
        <v>0</v>
      </c>
      <c r="E139" s="190" t="s">
        <v>1</v>
      </c>
    </row>
    <row r="140" spans="1:5" x14ac:dyDescent="0.3">
      <c r="A140" s="191" t="s">
        <v>36</v>
      </c>
      <c r="B140" s="213">
        <v>44334</v>
      </c>
      <c r="C140" s="213">
        <v>46168</v>
      </c>
      <c r="D140" s="214">
        <v>0.145565600295222</v>
      </c>
      <c r="E140" s="215">
        <v>4</v>
      </c>
    </row>
    <row r="141" spans="1:5" x14ac:dyDescent="0.3">
      <c r="A141" s="191" t="s">
        <v>37</v>
      </c>
      <c r="B141" s="213">
        <v>44306</v>
      </c>
      <c r="C141" s="213">
        <v>46140</v>
      </c>
      <c r="D141" s="214">
        <v>0.14443252963252201</v>
      </c>
      <c r="E141" s="215">
        <v>4</v>
      </c>
    </row>
    <row r="142" spans="1:5" x14ac:dyDescent="0.3">
      <c r="A142" s="60" t="s">
        <v>38</v>
      </c>
      <c r="B142" s="213">
        <v>44278</v>
      </c>
      <c r="C142" s="213">
        <v>46112</v>
      </c>
      <c r="D142" s="214">
        <v>0.14130306273818763</v>
      </c>
      <c r="E142" s="215">
        <v>4</v>
      </c>
    </row>
    <row r="143" spans="1:5" x14ac:dyDescent="0.3">
      <c r="A143" s="60" t="s">
        <v>39</v>
      </c>
      <c r="B143" s="213">
        <v>44236</v>
      </c>
      <c r="C143" s="213">
        <v>46070</v>
      </c>
      <c r="D143" s="214">
        <v>0.13893719822682349</v>
      </c>
      <c r="E143" s="215">
        <v>4</v>
      </c>
    </row>
    <row r="144" spans="1:5" x14ac:dyDescent="0.3">
      <c r="A144" s="60" t="s">
        <v>40</v>
      </c>
      <c r="B144" s="213">
        <v>44208</v>
      </c>
      <c r="C144" s="213">
        <v>46042</v>
      </c>
      <c r="D144" s="214">
        <v>0.13896157969736989</v>
      </c>
      <c r="E144" s="215">
        <v>4</v>
      </c>
    </row>
    <row r="146" spans="1:5" x14ac:dyDescent="0.3">
      <c r="A146" s="92" t="s">
        <v>94</v>
      </c>
      <c r="B146" s="93"/>
      <c r="C146" s="93"/>
      <c r="D146" s="93"/>
      <c r="E146" s="93"/>
    </row>
    <row r="147" spans="1:5" ht="14.4" customHeight="1" x14ac:dyDescent="0.3">
      <c r="A147" s="193" t="s">
        <v>958</v>
      </c>
      <c r="B147" s="194"/>
      <c r="C147" s="97" t="s">
        <v>3</v>
      </c>
      <c r="D147" s="97" t="s">
        <v>959</v>
      </c>
      <c r="E147" s="97"/>
    </row>
    <row r="148" spans="1:5" x14ac:dyDescent="0.3">
      <c r="A148" s="195" t="s">
        <v>1151</v>
      </c>
      <c r="B148" s="196"/>
      <c r="C148" s="98"/>
      <c r="D148" s="98"/>
      <c r="E148" s="98"/>
    </row>
    <row r="149" spans="1:5" x14ac:dyDescent="0.3">
      <c r="A149" s="197" t="s">
        <v>6</v>
      </c>
      <c r="B149" s="198"/>
      <c r="C149" s="99"/>
      <c r="D149" s="99"/>
      <c r="E149" s="99"/>
    </row>
    <row r="150" spans="1:5" x14ac:dyDescent="0.3">
      <c r="A150" s="199" t="s">
        <v>7</v>
      </c>
      <c r="B150" s="200" t="s">
        <v>960</v>
      </c>
      <c r="C150" s="201"/>
      <c r="D150" s="202"/>
      <c r="E150" s="202"/>
    </row>
    <row r="151" spans="1:5" x14ac:dyDescent="0.3">
      <c r="A151" s="203"/>
      <c r="B151" s="204" t="s">
        <v>9</v>
      </c>
      <c r="C151" s="205"/>
      <c r="D151" s="206"/>
      <c r="E151" s="206"/>
    </row>
    <row r="152" spans="1:5" x14ac:dyDescent="0.3">
      <c r="A152" s="199" t="s">
        <v>10</v>
      </c>
      <c r="B152" s="207" t="s">
        <v>11</v>
      </c>
      <c r="C152" s="53">
        <v>6010</v>
      </c>
      <c r="D152" s="54">
        <v>6210</v>
      </c>
      <c r="E152" s="55" t="s">
        <v>14</v>
      </c>
    </row>
    <row r="153" spans="1:5" x14ac:dyDescent="0.3">
      <c r="A153" s="208"/>
      <c r="B153" s="209" t="s">
        <v>15</v>
      </c>
      <c r="C153" s="216">
        <v>-0.39931524027603399</v>
      </c>
      <c r="D153" s="216">
        <v>-0.14694538666836399</v>
      </c>
      <c r="E153" s="210"/>
    </row>
    <row r="154" spans="1:5" x14ac:dyDescent="0.3">
      <c r="A154" s="199" t="s">
        <v>16</v>
      </c>
      <c r="B154" s="207" t="s">
        <v>11</v>
      </c>
      <c r="C154" s="53">
        <v>7810</v>
      </c>
      <c r="D154" s="53">
        <v>7360</v>
      </c>
      <c r="E154" s="55" t="s">
        <v>14</v>
      </c>
    </row>
    <row r="155" spans="1:5" x14ac:dyDescent="0.3">
      <c r="A155" s="208"/>
      <c r="B155" s="209" t="s">
        <v>15</v>
      </c>
      <c r="C155" s="216">
        <v>-0.21932332828721299</v>
      </c>
      <c r="D155" s="216">
        <v>-9.7215505372375305E-2</v>
      </c>
      <c r="E155" s="210"/>
    </row>
    <row r="156" spans="1:5" x14ac:dyDescent="0.3">
      <c r="A156" s="199" t="s">
        <v>19</v>
      </c>
      <c r="B156" s="207" t="s">
        <v>11</v>
      </c>
      <c r="C156" s="53">
        <v>9390</v>
      </c>
      <c r="D156" s="53">
        <v>9810</v>
      </c>
      <c r="E156" s="55" t="s">
        <v>14</v>
      </c>
    </row>
    <row r="157" spans="1:5" x14ac:dyDescent="0.3">
      <c r="A157" s="208"/>
      <c r="B157" s="209" t="s">
        <v>15</v>
      </c>
      <c r="C157" s="216">
        <v>-6.1124608632733599E-2</v>
      </c>
      <c r="D157" s="216">
        <v>-6.32770682013195E-3</v>
      </c>
      <c r="E157" s="210"/>
    </row>
    <row r="158" spans="1:5" x14ac:dyDescent="0.3">
      <c r="A158" s="199" t="s">
        <v>22</v>
      </c>
      <c r="B158" s="207" t="s">
        <v>11</v>
      </c>
      <c r="C158" s="53">
        <v>12100</v>
      </c>
      <c r="D158" s="53">
        <v>12160</v>
      </c>
      <c r="E158" s="55" t="s">
        <v>14</v>
      </c>
    </row>
    <row r="159" spans="1:5" x14ac:dyDescent="0.3">
      <c r="A159" s="208"/>
      <c r="B159" s="209" t="s">
        <v>15</v>
      </c>
      <c r="C159" s="216">
        <v>0.210143493414095</v>
      </c>
      <c r="D159" s="216">
        <v>6.7230536811159203E-2</v>
      </c>
      <c r="E159" s="210"/>
    </row>
    <row r="160" spans="1:5" ht="34.200000000000003" customHeight="1" x14ac:dyDescent="0.3">
      <c r="A160" s="103" t="s">
        <v>25</v>
      </c>
      <c r="B160" s="103"/>
      <c r="C160" s="103"/>
      <c r="D160" s="103"/>
      <c r="E160" s="103"/>
    </row>
    <row r="161" spans="1:5" x14ac:dyDescent="0.3">
      <c r="A161" s="211" t="s">
        <v>26</v>
      </c>
      <c r="B161" s="188"/>
      <c r="C161" s="188"/>
      <c r="D161" s="188"/>
      <c r="E161" s="188"/>
    </row>
    <row r="162" spans="1:5" s="188" customFormat="1" x14ac:dyDescent="0.3">
      <c r="A162" s="86" t="s">
        <v>964</v>
      </c>
      <c r="B162" s="86"/>
      <c r="C162" s="86"/>
      <c r="D162" s="86"/>
      <c r="E162" s="86"/>
    </row>
    <row r="163" spans="1:5" s="188" customFormat="1" x14ac:dyDescent="0.3">
      <c r="A163" s="86" t="s">
        <v>1173</v>
      </c>
      <c r="B163" s="86"/>
      <c r="C163" s="86"/>
      <c r="D163" s="86"/>
      <c r="E163" s="86"/>
    </row>
    <row r="164" spans="1:5" s="188" customFormat="1" x14ac:dyDescent="0.3">
      <c r="A164" s="86" t="s">
        <v>966</v>
      </c>
      <c r="B164" s="86"/>
      <c r="C164" s="86"/>
      <c r="D164" s="86"/>
      <c r="E164" s="86"/>
    </row>
    <row r="165" spans="1:5" x14ac:dyDescent="0.3">
      <c r="A165" s="211" t="s">
        <v>30</v>
      </c>
      <c r="B165" s="188"/>
      <c r="C165" s="188"/>
      <c r="D165" s="188"/>
      <c r="E165" s="188"/>
    </row>
    <row r="166" spans="1:5" ht="14.4" customHeight="1" x14ac:dyDescent="0.3">
      <c r="A166" s="88" t="s">
        <v>31</v>
      </c>
      <c r="B166" s="89"/>
      <c r="C166" s="89"/>
      <c r="D166" s="89"/>
      <c r="E166" s="90"/>
    </row>
    <row r="167" spans="1:5" x14ac:dyDescent="0.3">
      <c r="A167" s="91" t="s">
        <v>32</v>
      </c>
      <c r="B167" s="91"/>
      <c r="C167" s="91"/>
      <c r="D167" s="91"/>
      <c r="E167" s="91"/>
    </row>
    <row r="168" spans="1:5" x14ac:dyDescent="0.3">
      <c r="A168" s="189" t="s">
        <v>33</v>
      </c>
      <c r="B168" s="189" t="s">
        <v>34</v>
      </c>
      <c r="C168" s="189" t="s">
        <v>35</v>
      </c>
      <c r="D168" s="190" t="s">
        <v>0</v>
      </c>
      <c r="E168" s="190" t="s">
        <v>1</v>
      </c>
    </row>
    <row r="169" spans="1:5" x14ac:dyDescent="0.3">
      <c r="A169" s="191" t="s">
        <v>36</v>
      </c>
      <c r="B169" s="213">
        <v>44341</v>
      </c>
      <c r="C169" s="213">
        <v>46168</v>
      </c>
      <c r="D169" s="214">
        <v>6.6217994706642094E-2</v>
      </c>
      <c r="E169" s="215">
        <v>3</v>
      </c>
    </row>
    <row r="170" spans="1:5" x14ac:dyDescent="0.3">
      <c r="A170" s="191" t="s">
        <v>37</v>
      </c>
      <c r="B170" s="213">
        <v>44313</v>
      </c>
      <c r="C170" s="213">
        <v>46140</v>
      </c>
      <c r="D170" s="214">
        <v>6.5854205980162103E-2</v>
      </c>
      <c r="E170" s="215">
        <v>3</v>
      </c>
    </row>
    <row r="171" spans="1:5" x14ac:dyDescent="0.3">
      <c r="A171" s="60" t="s">
        <v>38</v>
      </c>
      <c r="B171" s="213">
        <v>44285</v>
      </c>
      <c r="C171" s="213">
        <v>46112</v>
      </c>
      <c r="D171" s="214">
        <v>6.4816506391158352E-2</v>
      </c>
      <c r="E171" s="215">
        <v>3</v>
      </c>
    </row>
    <row r="172" spans="1:5" x14ac:dyDescent="0.3">
      <c r="A172" s="60" t="s">
        <v>39</v>
      </c>
      <c r="B172" s="213">
        <v>44250</v>
      </c>
      <c r="C172" s="213">
        <v>46077</v>
      </c>
      <c r="D172" s="214">
        <v>6.4354303877197219E-2</v>
      </c>
      <c r="E172" s="215">
        <v>3</v>
      </c>
    </row>
    <row r="173" spans="1:5" x14ac:dyDescent="0.3">
      <c r="A173" s="60" t="s">
        <v>40</v>
      </c>
      <c r="B173" s="213">
        <v>44222</v>
      </c>
      <c r="C173" s="213">
        <v>46049</v>
      </c>
      <c r="D173" s="214">
        <v>6.4920236485950508E-2</v>
      </c>
      <c r="E173" s="215">
        <v>3</v>
      </c>
    </row>
    <row r="175" spans="1:5" x14ac:dyDescent="0.3">
      <c r="A175" s="92" t="s">
        <v>341</v>
      </c>
      <c r="B175" s="93"/>
      <c r="C175" s="93"/>
      <c r="D175" s="93"/>
      <c r="E175" s="93"/>
    </row>
    <row r="176" spans="1:5" ht="14.4" customHeight="1" x14ac:dyDescent="0.3">
      <c r="A176" s="193" t="s">
        <v>958</v>
      </c>
      <c r="B176" s="194"/>
      <c r="C176" s="97" t="s">
        <v>3</v>
      </c>
      <c r="D176" s="97" t="s">
        <v>959</v>
      </c>
      <c r="E176" s="97"/>
    </row>
    <row r="177" spans="1:5" x14ac:dyDescent="0.3">
      <c r="A177" s="195" t="s">
        <v>1151</v>
      </c>
      <c r="B177" s="196"/>
      <c r="C177" s="98"/>
      <c r="D177" s="98"/>
      <c r="E177" s="98"/>
    </row>
    <row r="178" spans="1:5" x14ac:dyDescent="0.3">
      <c r="A178" s="197" t="s">
        <v>6</v>
      </c>
      <c r="B178" s="198"/>
      <c r="C178" s="99"/>
      <c r="D178" s="99"/>
      <c r="E178" s="99"/>
    </row>
    <row r="179" spans="1:5" x14ac:dyDescent="0.3">
      <c r="A179" s="199" t="s">
        <v>7</v>
      </c>
      <c r="B179" s="200" t="s">
        <v>960</v>
      </c>
      <c r="C179" s="201"/>
      <c r="D179" s="202"/>
      <c r="E179" s="202"/>
    </row>
    <row r="180" spans="1:5" x14ac:dyDescent="0.3">
      <c r="A180" s="203"/>
      <c r="B180" s="204" t="s">
        <v>9</v>
      </c>
      <c r="C180" s="205"/>
      <c r="D180" s="206"/>
      <c r="E180" s="206"/>
    </row>
    <row r="181" spans="1:5" x14ac:dyDescent="0.3">
      <c r="A181" s="199" t="s">
        <v>10</v>
      </c>
      <c r="B181" s="207" t="s">
        <v>11</v>
      </c>
      <c r="C181" s="53">
        <v>6820</v>
      </c>
      <c r="D181" s="54">
        <v>6960</v>
      </c>
      <c r="E181" s="55" t="s">
        <v>14</v>
      </c>
    </row>
    <row r="182" spans="1:5" x14ac:dyDescent="0.3">
      <c r="A182" s="208"/>
      <c r="B182" s="209" t="s">
        <v>15</v>
      </c>
      <c r="C182" s="216">
        <v>-0.318059914508867</v>
      </c>
      <c r="D182" s="216">
        <v>-0.113742437859565</v>
      </c>
      <c r="E182" s="210"/>
    </row>
    <row r="183" spans="1:5" x14ac:dyDescent="0.3">
      <c r="A183" s="199" t="s">
        <v>16</v>
      </c>
      <c r="B183" s="207" t="s">
        <v>11</v>
      </c>
      <c r="C183" s="53">
        <v>8390</v>
      </c>
      <c r="D183" s="53">
        <v>9160</v>
      </c>
      <c r="E183" s="55" t="s">
        <v>14</v>
      </c>
    </row>
    <row r="184" spans="1:5" x14ac:dyDescent="0.3">
      <c r="A184" s="208"/>
      <c r="B184" s="209" t="s">
        <v>15</v>
      </c>
      <c r="C184" s="216">
        <v>-0.16149393694422001</v>
      </c>
      <c r="D184" s="216">
        <v>-2.89134722795246E-2</v>
      </c>
      <c r="E184" s="210"/>
    </row>
    <row r="185" spans="1:5" x14ac:dyDescent="0.3">
      <c r="A185" s="199" t="s">
        <v>19</v>
      </c>
      <c r="B185" s="207" t="s">
        <v>11</v>
      </c>
      <c r="C185" s="53">
        <v>9830</v>
      </c>
      <c r="D185" s="53">
        <v>10090</v>
      </c>
      <c r="E185" s="55" t="s">
        <v>14</v>
      </c>
    </row>
    <row r="186" spans="1:5" x14ac:dyDescent="0.3">
      <c r="A186" s="208"/>
      <c r="B186" s="209" t="s">
        <v>15</v>
      </c>
      <c r="C186" s="216">
        <v>-1.67289769479902E-2</v>
      </c>
      <c r="D186" s="216">
        <v>3.0836593315288802E-3</v>
      </c>
      <c r="E186" s="210"/>
    </row>
    <row r="187" spans="1:5" x14ac:dyDescent="0.3">
      <c r="A187" s="199" t="s">
        <v>22</v>
      </c>
      <c r="B187" s="207" t="s">
        <v>11</v>
      </c>
      <c r="C187" s="53">
        <v>10940</v>
      </c>
      <c r="D187" s="53">
        <v>11730</v>
      </c>
      <c r="E187" s="55" t="s">
        <v>14</v>
      </c>
    </row>
    <row r="188" spans="1:5" x14ac:dyDescent="0.3">
      <c r="A188" s="208"/>
      <c r="B188" s="209" t="s">
        <v>15</v>
      </c>
      <c r="C188" s="216">
        <v>9.3505356951153903E-2</v>
      </c>
      <c r="D188" s="216">
        <v>5.4674499198122499E-2</v>
      </c>
      <c r="E188" s="210"/>
    </row>
    <row r="189" spans="1:5" ht="34.200000000000003" customHeight="1" x14ac:dyDescent="0.3">
      <c r="A189" s="103" t="s">
        <v>25</v>
      </c>
      <c r="B189" s="103"/>
      <c r="C189" s="103"/>
      <c r="D189" s="103"/>
      <c r="E189" s="103"/>
    </row>
    <row r="190" spans="1:5" x14ac:dyDescent="0.3">
      <c r="A190" s="211" t="s">
        <v>26</v>
      </c>
      <c r="B190" s="188"/>
      <c r="C190" s="188"/>
      <c r="D190" s="188"/>
      <c r="E190" s="188"/>
    </row>
    <row r="191" spans="1:5" s="188" customFormat="1" x14ac:dyDescent="0.3">
      <c r="A191" s="86" t="s">
        <v>974</v>
      </c>
      <c r="B191" s="86"/>
      <c r="C191" s="86"/>
      <c r="D191" s="86"/>
      <c r="E191" s="86"/>
    </row>
    <row r="192" spans="1:5" s="188" customFormat="1" x14ac:dyDescent="0.3">
      <c r="A192" s="86" t="s">
        <v>1111</v>
      </c>
      <c r="B192" s="86"/>
      <c r="C192" s="86"/>
      <c r="D192" s="86"/>
      <c r="E192" s="86"/>
    </row>
    <row r="193" spans="1:5" s="188" customFormat="1" x14ac:dyDescent="0.3">
      <c r="A193" s="86" t="s">
        <v>963</v>
      </c>
      <c r="B193" s="86"/>
      <c r="C193" s="86"/>
      <c r="D193" s="86"/>
      <c r="E193" s="86"/>
    </row>
    <row r="194" spans="1:5" x14ac:dyDescent="0.3">
      <c r="A194" s="211" t="s">
        <v>30</v>
      </c>
      <c r="B194" s="188"/>
      <c r="C194" s="188"/>
      <c r="D194" s="188"/>
      <c r="E194" s="188"/>
    </row>
    <row r="195" spans="1:5" ht="14.4" customHeight="1" x14ac:dyDescent="0.3">
      <c r="A195" s="88" t="s">
        <v>31</v>
      </c>
      <c r="B195" s="89"/>
      <c r="C195" s="89"/>
      <c r="D195" s="89"/>
      <c r="E195" s="90"/>
    </row>
    <row r="196" spans="1:5" x14ac:dyDescent="0.3">
      <c r="A196" s="91" t="s">
        <v>32</v>
      </c>
      <c r="B196" s="91"/>
      <c r="C196" s="91"/>
      <c r="D196" s="91"/>
      <c r="E196" s="91"/>
    </row>
    <row r="197" spans="1:5" x14ac:dyDescent="0.3">
      <c r="A197" s="189" t="s">
        <v>33</v>
      </c>
      <c r="B197" s="189" t="s">
        <v>34</v>
      </c>
      <c r="C197" s="189" t="s">
        <v>35</v>
      </c>
      <c r="D197" s="190" t="s">
        <v>0</v>
      </c>
      <c r="E197" s="190" t="s">
        <v>1</v>
      </c>
    </row>
    <row r="198" spans="1:5" x14ac:dyDescent="0.3">
      <c r="A198" s="191" t="s">
        <v>36</v>
      </c>
      <c r="B198" s="213">
        <v>44341</v>
      </c>
      <c r="C198" s="213">
        <v>46168</v>
      </c>
      <c r="D198" s="214">
        <v>6.20099714426171E-2</v>
      </c>
      <c r="E198" s="215">
        <v>3</v>
      </c>
    </row>
    <row r="199" spans="1:5" x14ac:dyDescent="0.3">
      <c r="A199" s="191" t="s">
        <v>37</v>
      </c>
      <c r="B199" s="213">
        <v>44313</v>
      </c>
      <c r="C199" s="213">
        <v>46140</v>
      </c>
      <c r="D199" s="214">
        <v>6.1835381404085801E-2</v>
      </c>
      <c r="E199" s="215">
        <v>3</v>
      </c>
    </row>
    <row r="200" spans="1:5" x14ac:dyDescent="0.3">
      <c r="A200" s="60" t="s">
        <v>38</v>
      </c>
      <c r="B200" s="213">
        <v>44285</v>
      </c>
      <c r="C200" s="213">
        <v>46112</v>
      </c>
      <c r="D200" s="214">
        <v>6.0892885711774938E-2</v>
      </c>
      <c r="E200" s="215">
        <v>3</v>
      </c>
    </row>
    <row r="201" spans="1:5" x14ac:dyDescent="0.3">
      <c r="A201" s="60" t="s">
        <v>39</v>
      </c>
      <c r="B201" s="213">
        <v>44250</v>
      </c>
      <c r="C201" s="213">
        <v>46077</v>
      </c>
      <c r="D201" s="214">
        <v>6.0200841176892825E-2</v>
      </c>
      <c r="E201" s="215">
        <v>3</v>
      </c>
    </row>
    <row r="202" spans="1:5" x14ac:dyDescent="0.3">
      <c r="A202" s="60" t="s">
        <v>40</v>
      </c>
      <c r="B202" s="213">
        <v>44222</v>
      </c>
      <c r="C202" s="213">
        <v>46049</v>
      </c>
      <c r="D202" s="214">
        <v>6.0341616771159255E-2</v>
      </c>
      <c r="E202" s="215">
        <v>3</v>
      </c>
    </row>
    <row r="204" spans="1:5" x14ac:dyDescent="0.3">
      <c r="A204" s="92" t="s">
        <v>655</v>
      </c>
      <c r="B204" s="93"/>
      <c r="C204" s="93"/>
      <c r="D204" s="93"/>
      <c r="E204" s="93"/>
    </row>
    <row r="205" spans="1:5" ht="14.4" customHeight="1" x14ac:dyDescent="0.3">
      <c r="A205" s="193" t="s">
        <v>1167</v>
      </c>
      <c r="B205" s="194"/>
      <c r="C205" s="97" t="s">
        <v>3</v>
      </c>
      <c r="D205" s="97" t="s">
        <v>1168</v>
      </c>
      <c r="E205" s="97"/>
    </row>
    <row r="206" spans="1:5" x14ac:dyDescent="0.3">
      <c r="A206" s="195" t="s">
        <v>1151</v>
      </c>
      <c r="B206" s="196"/>
      <c r="C206" s="98"/>
      <c r="D206" s="98"/>
      <c r="E206" s="98"/>
    </row>
    <row r="207" spans="1:5" x14ac:dyDescent="0.3">
      <c r="A207" s="197" t="s">
        <v>6</v>
      </c>
      <c r="B207" s="198"/>
      <c r="C207" s="99"/>
      <c r="D207" s="99"/>
      <c r="E207" s="99"/>
    </row>
    <row r="208" spans="1:5" x14ac:dyDescent="0.3">
      <c r="A208" s="199" t="s">
        <v>7</v>
      </c>
      <c r="B208" s="200" t="s">
        <v>960</v>
      </c>
      <c r="C208" s="201"/>
      <c r="D208" s="202"/>
      <c r="E208" s="202"/>
    </row>
    <row r="209" spans="1:5" x14ac:dyDescent="0.3">
      <c r="A209" s="203"/>
      <c r="B209" s="204" t="s">
        <v>9</v>
      </c>
      <c r="C209" s="205"/>
      <c r="D209" s="206"/>
      <c r="E209" s="206"/>
    </row>
    <row r="210" spans="1:5" x14ac:dyDescent="0.3">
      <c r="A210" s="199" t="s">
        <v>10</v>
      </c>
      <c r="B210" s="207" t="s">
        <v>11</v>
      </c>
      <c r="C210" s="53">
        <v>7460</v>
      </c>
      <c r="D210" s="54">
        <v>7680</v>
      </c>
      <c r="E210" s="55" t="s">
        <v>14</v>
      </c>
    </row>
    <row r="211" spans="1:5" x14ac:dyDescent="0.3">
      <c r="A211" s="208"/>
      <c r="B211" s="209" t="s">
        <v>15</v>
      </c>
      <c r="C211" s="216">
        <v>-0.25371308957629801</v>
      </c>
      <c r="D211" s="216">
        <v>-8.4328176197770097E-2</v>
      </c>
      <c r="E211" s="210"/>
    </row>
    <row r="212" spans="1:5" x14ac:dyDescent="0.3">
      <c r="A212" s="199" t="s">
        <v>16</v>
      </c>
      <c r="B212" s="207" t="s">
        <v>11</v>
      </c>
      <c r="C212" s="53">
        <v>8470</v>
      </c>
      <c r="D212" s="53">
        <v>8780</v>
      </c>
      <c r="E212" s="55" t="s">
        <v>14</v>
      </c>
    </row>
    <row r="213" spans="1:5" x14ac:dyDescent="0.3">
      <c r="A213" s="208"/>
      <c r="B213" s="209" t="s">
        <v>15</v>
      </c>
      <c r="C213" s="216">
        <v>-0.15321402565450701</v>
      </c>
      <c r="D213" s="216">
        <v>-4.2599999999999999E-2</v>
      </c>
      <c r="E213" s="210"/>
    </row>
    <row r="214" spans="1:5" x14ac:dyDescent="0.3">
      <c r="A214" s="199" t="s">
        <v>19</v>
      </c>
      <c r="B214" s="207" t="s">
        <v>11</v>
      </c>
      <c r="C214" s="53">
        <v>9420</v>
      </c>
      <c r="D214" s="53">
        <v>9550</v>
      </c>
      <c r="E214" s="55" t="s">
        <v>14</v>
      </c>
    </row>
    <row r="215" spans="1:5" x14ac:dyDescent="0.3">
      <c r="A215" s="208"/>
      <c r="B215" s="209" t="s">
        <v>15</v>
      </c>
      <c r="C215" s="216">
        <v>-5.7703202922336001E-2</v>
      </c>
      <c r="D215" s="216">
        <v>-1.5299999999999999E-2</v>
      </c>
      <c r="E215" s="210"/>
    </row>
    <row r="216" spans="1:5" x14ac:dyDescent="0.3">
      <c r="A216" s="199" t="s">
        <v>22</v>
      </c>
      <c r="B216" s="207" t="s">
        <v>11</v>
      </c>
      <c r="C216" s="53">
        <v>10130</v>
      </c>
      <c r="D216" s="53">
        <v>10970</v>
      </c>
      <c r="E216" s="55" t="s">
        <v>14</v>
      </c>
    </row>
    <row r="217" spans="1:5" x14ac:dyDescent="0.3">
      <c r="A217" s="208"/>
      <c r="B217" s="209" t="s">
        <v>15</v>
      </c>
      <c r="C217" s="216">
        <v>1.26498698460646E-2</v>
      </c>
      <c r="D217" s="216">
        <v>3.1199999999999999E-2</v>
      </c>
      <c r="E217" s="210"/>
    </row>
    <row r="218" spans="1:5" ht="32.4" customHeight="1" x14ac:dyDescent="0.3">
      <c r="A218" s="103" t="s">
        <v>25</v>
      </c>
      <c r="B218" s="103"/>
      <c r="C218" s="103"/>
      <c r="D218" s="103"/>
      <c r="E218" s="103"/>
    </row>
    <row r="219" spans="1:5" x14ac:dyDescent="0.3">
      <c r="A219" s="211" t="s">
        <v>26</v>
      </c>
      <c r="B219" s="188"/>
      <c r="C219" s="188"/>
      <c r="D219" s="188"/>
      <c r="E219" s="188"/>
    </row>
    <row r="220" spans="1:5" s="188" customFormat="1" x14ac:dyDescent="0.3">
      <c r="A220" s="86" t="s">
        <v>1174</v>
      </c>
      <c r="B220" s="86"/>
      <c r="C220" s="86"/>
      <c r="D220" s="86"/>
      <c r="E220" s="86"/>
    </row>
    <row r="221" spans="1:5" s="188" customFormat="1" x14ac:dyDescent="0.3">
      <c r="A221" s="86" t="s">
        <v>1175</v>
      </c>
      <c r="B221" s="86"/>
      <c r="C221" s="86"/>
      <c r="D221" s="86"/>
      <c r="E221" s="86"/>
    </row>
    <row r="222" spans="1:5" s="188" customFormat="1" x14ac:dyDescent="0.3">
      <c r="A222" s="86" t="s">
        <v>1176</v>
      </c>
      <c r="B222" s="86"/>
      <c r="C222" s="86"/>
      <c r="D222" s="86"/>
      <c r="E222" s="86"/>
    </row>
    <row r="223" spans="1:5" x14ac:dyDescent="0.3">
      <c r="A223" s="211" t="s">
        <v>30</v>
      </c>
      <c r="B223" s="188"/>
      <c r="C223" s="188"/>
      <c r="D223" s="188"/>
      <c r="E223" s="188"/>
    </row>
    <row r="224" spans="1:5" ht="14.4" customHeight="1" x14ac:dyDescent="0.3">
      <c r="A224" s="88" t="s">
        <v>31</v>
      </c>
      <c r="B224" s="89"/>
      <c r="C224" s="89"/>
      <c r="D224" s="89"/>
      <c r="E224" s="90"/>
    </row>
    <row r="225" spans="1:5" x14ac:dyDescent="0.3">
      <c r="A225" s="91" t="s">
        <v>32</v>
      </c>
      <c r="B225" s="91"/>
      <c r="C225" s="91"/>
      <c r="D225" s="91"/>
      <c r="E225" s="91"/>
    </row>
    <row r="226" spans="1:5" x14ac:dyDescent="0.3">
      <c r="A226" s="189" t="s">
        <v>33</v>
      </c>
      <c r="B226" s="189" t="s">
        <v>34</v>
      </c>
      <c r="C226" s="189" t="s">
        <v>35</v>
      </c>
      <c r="D226" s="190" t="s">
        <v>0</v>
      </c>
      <c r="E226" s="190" t="s">
        <v>1</v>
      </c>
    </row>
    <row r="227" spans="1:5" x14ac:dyDescent="0.3">
      <c r="A227" s="191" t="s">
        <v>36</v>
      </c>
      <c r="B227" s="213">
        <v>44342</v>
      </c>
      <c r="C227" s="213">
        <v>46169</v>
      </c>
      <c r="D227" s="214">
        <v>3.7111278400821499E-2</v>
      </c>
      <c r="E227" s="215">
        <v>2</v>
      </c>
    </row>
    <row r="228" spans="1:5" x14ac:dyDescent="0.3">
      <c r="A228" s="191" t="s">
        <v>37</v>
      </c>
      <c r="B228" s="213">
        <v>44314</v>
      </c>
      <c r="C228" s="213">
        <v>46141</v>
      </c>
      <c r="D228" s="214">
        <v>3.6900000000000002E-2</v>
      </c>
      <c r="E228" s="215">
        <v>2</v>
      </c>
    </row>
    <row r="229" spans="1:5" x14ac:dyDescent="0.3">
      <c r="A229" s="60" t="s">
        <v>38</v>
      </c>
      <c r="B229" s="213">
        <v>44279</v>
      </c>
      <c r="C229" s="213">
        <v>46106</v>
      </c>
      <c r="D229" s="214">
        <v>3.6513579613004617E-2</v>
      </c>
      <c r="E229" s="215">
        <v>2</v>
      </c>
    </row>
    <row r="230" spans="1:5" x14ac:dyDescent="0.3">
      <c r="A230" s="60" t="s">
        <v>39</v>
      </c>
      <c r="B230" s="213">
        <v>44251</v>
      </c>
      <c r="C230" s="213">
        <v>46078</v>
      </c>
      <c r="D230" s="214">
        <v>3.5942372276077356E-2</v>
      </c>
      <c r="E230" s="215">
        <v>2</v>
      </c>
    </row>
    <row r="231" spans="1:5" x14ac:dyDescent="0.3">
      <c r="A231" s="60" t="s">
        <v>40</v>
      </c>
      <c r="B231" s="213">
        <v>44223</v>
      </c>
      <c r="C231" s="213">
        <v>46050</v>
      </c>
      <c r="D231" s="214">
        <v>3.5973099920272963E-2</v>
      </c>
      <c r="E231" s="215">
        <v>2</v>
      </c>
    </row>
    <row r="233" spans="1:5" x14ac:dyDescent="0.3">
      <c r="A233" s="92" t="s">
        <v>894</v>
      </c>
      <c r="B233" s="93"/>
      <c r="C233" s="93"/>
      <c r="D233" s="93"/>
      <c r="E233" s="93"/>
    </row>
    <row r="234" spans="1:5" ht="14.4" customHeight="1" x14ac:dyDescent="0.3">
      <c r="A234" s="193" t="s">
        <v>958</v>
      </c>
      <c r="B234" s="194"/>
      <c r="C234" s="97" t="s">
        <v>3</v>
      </c>
      <c r="D234" s="97" t="s">
        <v>959</v>
      </c>
      <c r="E234" s="97"/>
    </row>
    <row r="235" spans="1:5" x14ac:dyDescent="0.3">
      <c r="A235" s="195" t="s">
        <v>1151</v>
      </c>
      <c r="B235" s="196"/>
      <c r="C235" s="98"/>
      <c r="D235" s="98"/>
      <c r="E235" s="98"/>
    </row>
    <row r="236" spans="1:5" x14ac:dyDescent="0.3">
      <c r="A236" s="197" t="s">
        <v>6</v>
      </c>
      <c r="B236" s="198"/>
      <c r="C236" s="99"/>
      <c r="D236" s="99"/>
      <c r="E236" s="99"/>
    </row>
    <row r="237" spans="1:5" x14ac:dyDescent="0.3">
      <c r="A237" s="199" t="s">
        <v>7</v>
      </c>
      <c r="B237" s="200" t="s">
        <v>960</v>
      </c>
      <c r="C237" s="201"/>
      <c r="D237" s="202"/>
      <c r="E237" s="202"/>
    </row>
    <row r="238" spans="1:5" x14ac:dyDescent="0.3">
      <c r="A238" s="203"/>
      <c r="B238" s="204" t="s">
        <v>9</v>
      </c>
      <c r="C238" s="205"/>
      <c r="D238" s="206"/>
      <c r="E238" s="206"/>
    </row>
    <row r="239" spans="1:5" x14ac:dyDescent="0.3">
      <c r="A239" s="199" t="s">
        <v>10</v>
      </c>
      <c r="B239" s="207" t="s">
        <v>11</v>
      </c>
      <c r="C239" s="53">
        <v>7290</v>
      </c>
      <c r="D239" s="54">
        <v>7210</v>
      </c>
      <c r="E239" s="55" t="s">
        <v>14</v>
      </c>
    </row>
    <row r="240" spans="1:5" x14ac:dyDescent="0.3">
      <c r="A240" s="208"/>
      <c r="B240" s="209" t="s">
        <v>15</v>
      </c>
      <c r="C240" s="216">
        <v>-0.27147644547831901</v>
      </c>
      <c r="D240" s="216">
        <v>-0.103177563926989</v>
      </c>
      <c r="E240" s="210"/>
    </row>
    <row r="241" spans="1:5" x14ac:dyDescent="0.3">
      <c r="A241" s="199" t="s">
        <v>16</v>
      </c>
      <c r="B241" s="207" t="s">
        <v>11</v>
      </c>
      <c r="C241" s="53">
        <v>7760</v>
      </c>
      <c r="D241" s="53">
        <v>7790</v>
      </c>
      <c r="E241" s="55" t="s">
        <v>14</v>
      </c>
    </row>
    <row r="242" spans="1:5" x14ac:dyDescent="0.3">
      <c r="A242" s="208"/>
      <c r="B242" s="209" t="s">
        <v>15</v>
      </c>
      <c r="C242" s="216">
        <v>-0.22404424724602201</v>
      </c>
      <c r="D242" s="216">
        <v>-8.0019534076001403E-2</v>
      </c>
      <c r="E242" s="210"/>
    </row>
    <row r="243" spans="1:5" x14ac:dyDescent="0.3">
      <c r="A243" s="199" t="s">
        <v>19</v>
      </c>
      <c r="B243" s="207" t="s">
        <v>11</v>
      </c>
      <c r="C243" s="53">
        <v>9870</v>
      </c>
      <c r="D243" s="53">
        <v>10100</v>
      </c>
      <c r="E243" s="55" t="s">
        <v>14</v>
      </c>
    </row>
    <row r="244" spans="1:5" x14ac:dyDescent="0.3">
      <c r="A244" s="208"/>
      <c r="B244" s="209" t="s">
        <v>15</v>
      </c>
      <c r="C244" s="216">
        <v>-1.2749128712871399E-2</v>
      </c>
      <c r="D244" s="216">
        <v>3.4327904118101001E-3</v>
      </c>
      <c r="E244" s="210"/>
    </row>
    <row r="245" spans="1:5" x14ac:dyDescent="0.3">
      <c r="A245" s="199" t="s">
        <v>22</v>
      </c>
      <c r="B245" s="207" t="s">
        <v>11</v>
      </c>
      <c r="C245" s="53">
        <v>12700</v>
      </c>
      <c r="D245" s="53">
        <v>12330</v>
      </c>
      <c r="E245" s="55" t="s">
        <v>14</v>
      </c>
    </row>
    <row r="246" spans="1:5" x14ac:dyDescent="0.3">
      <c r="A246" s="208"/>
      <c r="B246" s="209" t="s">
        <v>15</v>
      </c>
      <c r="C246" s="216">
        <v>0.26964496667236398</v>
      </c>
      <c r="D246" s="216">
        <v>7.2253618345182499E-2</v>
      </c>
      <c r="E246" s="210"/>
    </row>
    <row r="247" spans="1:5" ht="34.799999999999997" customHeight="1" x14ac:dyDescent="0.3">
      <c r="A247" s="103" t="s">
        <v>25</v>
      </c>
      <c r="B247" s="103"/>
      <c r="C247" s="103"/>
      <c r="D247" s="103"/>
      <c r="E247" s="103"/>
    </row>
    <row r="248" spans="1:5" x14ac:dyDescent="0.3">
      <c r="A248" s="211" t="s">
        <v>26</v>
      </c>
      <c r="B248" s="188"/>
      <c r="C248" s="188"/>
      <c r="D248" s="188"/>
      <c r="E248" s="188"/>
    </row>
    <row r="249" spans="1:5" s="188" customFormat="1" x14ac:dyDescent="0.3">
      <c r="A249" s="86" t="s">
        <v>996</v>
      </c>
      <c r="B249" s="86"/>
      <c r="C249" s="86"/>
      <c r="D249" s="86"/>
      <c r="E249" s="86"/>
    </row>
    <row r="250" spans="1:5" s="188" customFormat="1" x14ac:dyDescent="0.3">
      <c r="A250" s="86" t="s">
        <v>997</v>
      </c>
      <c r="B250" s="86"/>
      <c r="C250" s="86"/>
      <c r="D250" s="86"/>
      <c r="E250" s="86"/>
    </row>
    <row r="251" spans="1:5" s="188" customFormat="1" x14ac:dyDescent="0.3">
      <c r="A251" s="86" t="s">
        <v>966</v>
      </c>
      <c r="B251" s="86"/>
      <c r="C251" s="86"/>
      <c r="D251" s="86"/>
      <c r="E251" s="86"/>
    </row>
    <row r="252" spans="1:5" x14ac:dyDescent="0.3">
      <c r="A252" s="211" t="s">
        <v>51</v>
      </c>
      <c r="B252" s="188"/>
      <c r="C252" s="188"/>
      <c r="D252" s="188"/>
      <c r="E252" s="188"/>
    </row>
    <row r="253" spans="1:5" ht="14.4" customHeight="1" x14ac:dyDescent="0.3">
      <c r="A253" s="88" t="s">
        <v>31</v>
      </c>
      <c r="B253" s="89"/>
      <c r="C253" s="89"/>
      <c r="D253" s="89"/>
      <c r="E253" s="90"/>
    </row>
    <row r="254" spans="1:5" x14ac:dyDescent="0.3">
      <c r="A254" s="91" t="s">
        <v>32</v>
      </c>
      <c r="B254" s="91"/>
      <c r="C254" s="91"/>
      <c r="D254" s="91"/>
      <c r="E254" s="91"/>
    </row>
    <row r="255" spans="1:5" x14ac:dyDescent="0.3">
      <c r="A255" s="189" t="s">
        <v>33</v>
      </c>
      <c r="B255" s="189" t="s">
        <v>34</v>
      </c>
      <c r="C255" s="189" t="s">
        <v>35</v>
      </c>
      <c r="D255" s="190" t="s">
        <v>0</v>
      </c>
      <c r="E255" s="190" t="s">
        <v>1</v>
      </c>
    </row>
    <row r="256" spans="1:5" x14ac:dyDescent="0.3">
      <c r="A256" s="191" t="s">
        <v>36</v>
      </c>
      <c r="B256" s="213">
        <v>44344</v>
      </c>
      <c r="C256" s="213">
        <v>46171</v>
      </c>
      <c r="D256" s="214">
        <v>5.7184933255762599E-2</v>
      </c>
      <c r="E256" s="215">
        <v>3</v>
      </c>
    </row>
    <row r="257" spans="1:5" x14ac:dyDescent="0.3">
      <c r="A257" s="191" t="s">
        <v>37</v>
      </c>
      <c r="B257" s="213">
        <v>44309</v>
      </c>
      <c r="C257" s="213">
        <v>46136</v>
      </c>
      <c r="D257" s="214">
        <v>5.6960909813772602E-2</v>
      </c>
      <c r="E257" s="215">
        <v>3</v>
      </c>
    </row>
    <row r="258" spans="1:5" x14ac:dyDescent="0.3">
      <c r="A258" s="60" t="s">
        <v>38</v>
      </c>
      <c r="B258" s="213">
        <v>44281</v>
      </c>
      <c r="C258" s="213">
        <v>46108</v>
      </c>
      <c r="D258" s="214">
        <v>5.5655154364572579E-2</v>
      </c>
      <c r="E258" s="215">
        <v>3</v>
      </c>
    </row>
    <row r="259" spans="1:5" x14ac:dyDescent="0.3">
      <c r="A259" s="60" t="s">
        <v>39</v>
      </c>
      <c r="B259" s="213">
        <v>44253</v>
      </c>
      <c r="C259" s="213">
        <v>46080</v>
      </c>
      <c r="D259" s="214">
        <v>5.4978325195515633E-2</v>
      </c>
      <c r="E259" s="215">
        <v>3</v>
      </c>
    </row>
    <row r="260" spans="1:5" x14ac:dyDescent="0.3">
      <c r="A260" s="60" t="s">
        <v>40</v>
      </c>
      <c r="B260" s="213">
        <v>44225</v>
      </c>
      <c r="C260" s="213">
        <v>46052</v>
      </c>
      <c r="D260" s="214">
        <v>5.5033469829741423E-2</v>
      </c>
      <c r="E260" s="215">
        <v>3</v>
      </c>
    </row>
    <row r="262" spans="1:5" x14ac:dyDescent="0.3">
      <c r="A262" s="92" t="s">
        <v>116</v>
      </c>
      <c r="B262" s="93"/>
      <c r="C262" s="93"/>
      <c r="D262" s="93"/>
      <c r="E262" s="93"/>
    </row>
    <row r="263" spans="1:5" ht="14.4" customHeight="1" x14ac:dyDescent="0.3">
      <c r="A263" s="193" t="s">
        <v>968</v>
      </c>
      <c r="B263" s="194"/>
      <c r="C263" s="97" t="s">
        <v>3</v>
      </c>
      <c r="D263" s="97" t="s">
        <v>969</v>
      </c>
      <c r="E263" s="97"/>
    </row>
    <row r="264" spans="1:5" x14ac:dyDescent="0.3">
      <c r="A264" s="195" t="s">
        <v>1151</v>
      </c>
      <c r="B264" s="196"/>
      <c r="C264" s="98"/>
      <c r="D264" s="98"/>
      <c r="E264" s="98"/>
    </row>
    <row r="265" spans="1:5" x14ac:dyDescent="0.3">
      <c r="A265" s="197" t="s">
        <v>6</v>
      </c>
      <c r="B265" s="198"/>
      <c r="C265" s="99"/>
      <c r="D265" s="99"/>
      <c r="E265" s="99"/>
    </row>
    <row r="266" spans="1:5" x14ac:dyDescent="0.3">
      <c r="A266" s="199" t="s">
        <v>7</v>
      </c>
      <c r="B266" s="200" t="s">
        <v>960</v>
      </c>
      <c r="C266" s="201"/>
      <c r="D266" s="202"/>
      <c r="E266" s="202"/>
    </row>
    <row r="267" spans="1:5" x14ac:dyDescent="0.3">
      <c r="A267" s="203"/>
      <c r="B267" s="204" t="s">
        <v>9</v>
      </c>
      <c r="C267" s="205"/>
      <c r="D267" s="206"/>
      <c r="E267" s="206"/>
    </row>
    <row r="268" spans="1:5" x14ac:dyDescent="0.3">
      <c r="A268" s="199" t="s">
        <v>10</v>
      </c>
      <c r="B268" s="207" t="s">
        <v>11</v>
      </c>
      <c r="C268" s="53">
        <v>4510</v>
      </c>
      <c r="D268" s="54">
        <v>4180</v>
      </c>
      <c r="E268" s="55" t="s">
        <v>14</v>
      </c>
    </row>
    <row r="269" spans="1:5" x14ac:dyDescent="0.3">
      <c r="A269" s="208"/>
      <c r="B269" s="209" t="s">
        <v>15</v>
      </c>
      <c r="C269" s="216">
        <v>-0.54897041096771304</v>
      </c>
      <c r="D269" s="216">
        <v>-0.15990570139212401</v>
      </c>
      <c r="E269" s="210"/>
    </row>
    <row r="270" spans="1:5" x14ac:dyDescent="0.3">
      <c r="A270" s="199" t="s">
        <v>16</v>
      </c>
      <c r="B270" s="207" t="s">
        <v>11</v>
      </c>
      <c r="C270" s="53">
        <v>6890</v>
      </c>
      <c r="D270" s="53">
        <v>9470</v>
      </c>
      <c r="E270" s="55" t="s">
        <v>14</v>
      </c>
    </row>
    <row r="271" spans="1:5" x14ac:dyDescent="0.3">
      <c r="A271" s="208"/>
      <c r="B271" s="209" t="s">
        <v>15</v>
      </c>
      <c r="C271" s="216">
        <v>-0.31085782587351402</v>
      </c>
      <c r="D271" s="216">
        <v>-1.08692658589866E-2</v>
      </c>
      <c r="E271" s="210"/>
    </row>
    <row r="272" spans="1:5" x14ac:dyDescent="0.3">
      <c r="A272" s="199" t="s">
        <v>19</v>
      </c>
      <c r="B272" s="207" t="s">
        <v>11</v>
      </c>
      <c r="C272" s="53">
        <v>10380</v>
      </c>
      <c r="D272" s="53">
        <v>13830</v>
      </c>
      <c r="E272" s="55" t="s">
        <v>14</v>
      </c>
    </row>
    <row r="273" spans="1:5" x14ac:dyDescent="0.3">
      <c r="A273" s="208"/>
      <c r="B273" s="209" t="s">
        <v>15</v>
      </c>
      <c r="C273" s="216">
        <v>3.81323331409886E-2</v>
      </c>
      <c r="D273" s="216">
        <v>6.7010921423551903E-2</v>
      </c>
      <c r="E273" s="210"/>
    </row>
    <row r="274" spans="1:5" x14ac:dyDescent="0.3">
      <c r="A274" s="199" t="s">
        <v>22</v>
      </c>
      <c r="B274" s="207" t="s">
        <v>11</v>
      </c>
      <c r="C274" s="53">
        <v>19520</v>
      </c>
      <c r="D274" s="53">
        <v>18960</v>
      </c>
      <c r="E274" s="55" t="s">
        <v>14</v>
      </c>
    </row>
    <row r="275" spans="1:5" x14ac:dyDescent="0.3">
      <c r="A275" s="208"/>
      <c r="B275" s="209" t="s">
        <v>15</v>
      </c>
      <c r="C275" s="216">
        <v>0.95194766130245201</v>
      </c>
      <c r="D275" s="216">
        <v>0.13654244884858899</v>
      </c>
      <c r="E275" s="210"/>
    </row>
    <row r="276" spans="1:5" ht="33" customHeight="1" x14ac:dyDescent="0.3">
      <c r="A276" s="103" t="s">
        <v>25</v>
      </c>
      <c r="B276" s="103"/>
      <c r="C276" s="103"/>
      <c r="D276" s="103"/>
      <c r="E276" s="103"/>
    </row>
    <row r="277" spans="1:5" x14ac:dyDescent="0.3">
      <c r="A277" s="211" t="s">
        <v>26</v>
      </c>
      <c r="B277" s="188"/>
      <c r="C277" s="188"/>
      <c r="D277" s="188"/>
      <c r="E277" s="188"/>
    </row>
    <row r="278" spans="1:5" s="188" customFormat="1" x14ac:dyDescent="0.3">
      <c r="A278" s="86" t="s">
        <v>1177</v>
      </c>
      <c r="B278" s="86"/>
      <c r="C278" s="86"/>
      <c r="D278" s="86"/>
      <c r="E278" s="86"/>
    </row>
    <row r="279" spans="1:5" s="188" customFormat="1" x14ac:dyDescent="0.3">
      <c r="A279" s="86" t="s">
        <v>1178</v>
      </c>
      <c r="B279" s="86"/>
      <c r="C279" s="86"/>
      <c r="D279" s="86"/>
      <c r="E279" s="86"/>
    </row>
    <row r="280" spans="1:5" s="188" customFormat="1" x14ac:dyDescent="0.3">
      <c r="A280" s="86" t="s">
        <v>1157</v>
      </c>
      <c r="B280" s="86"/>
      <c r="C280" s="86"/>
      <c r="D280" s="86"/>
      <c r="E280" s="86"/>
    </row>
    <row r="281" spans="1:5" x14ac:dyDescent="0.3">
      <c r="A281" s="211" t="s">
        <v>51</v>
      </c>
      <c r="B281" s="188"/>
      <c r="C281" s="188"/>
      <c r="D281" s="188"/>
      <c r="E281" s="188"/>
    </row>
    <row r="282" spans="1:5" ht="14.4" customHeight="1" x14ac:dyDescent="0.3">
      <c r="A282" s="88" t="s">
        <v>31</v>
      </c>
      <c r="B282" s="89"/>
      <c r="C282" s="89"/>
      <c r="D282" s="89"/>
      <c r="E282" s="90"/>
    </row>
    <row r="283" spans="1:5" x14ac:dyDescent="0.3">
      <c r="A283" s="91" t="s">
        <v>32</v>
      </c>
      <c r="B283" s="91"/>
      <c r="C283" s="91"/>
      <c r="D283" s="91"/>
      <c r="E283" s="91"/>
    </row>
    <row r="284" spans="1:5" x14ac:dyDescent="0.3">
      <c r="A284" s="189" t="s">
        <v>33</v>
      </c>
      <c r="B284" s="189" t="s">
        <v>34</v>
      </c>
      <c r="C284" s="189" t="s">
        <v>35</v>
      </c>
      <c r="D284" s="190" t="s">
        <v>0</v>
      </c>
      <c r="E284" s="190" t="s">
        <v>1</v>
      </c>
    </row>
    <row r="285" spans="1:5" x14ac:dyDescent="0.3">
      <c r="A285" s="191" t="s">
        <v>36</v>
      </c>
      <c r="B285" s="213">
        <v>44344</v>
      </c>
      <c r="C285" s="213">
        <v>46171</v>
      </c>
      <c r="D285" s="214">
        <v>0.14216831645231301</v>
      </c>
      <c r="E285" s="215">
        <v>4</v>
      </c>
    </row>
    <row r="286" spans="1:5" x14ac:dyDescent="0.3">
      <c r="A286" s="191" t="s">
        <v>37</v>
      </c>
      <c r="B286" s="213">
        <v>44315</v>
      </c>
      <c r="C286" s="213">
        <v>46142</v>
      </c>
      <c r="D286" s="214">
        <v>0.14165013921806699</v>
      </c>
      <c r="E286" s="215">
        <v>4</v>
      </c>
    </row>
    <row r="287" spans="1:5" x14ac:dyDescent="0.3">
      <c r="A287" s="60" t="s">
        <v>38</v>
      </c>
      <c r="B287" s="213">
        <v>44285</v>
      </c>
      <c r="C287" s="213">
        <v>46112</v>
      </c>
      <c r="D287" s="214">
        <v>0.14078550482917962</v>
      </c>
      <c r="E287" s="215">
        <v>4</v>
      </c>
    </row>
    <row r="288" spans="1:5" x14ac:dyDescent="0.3">
      <c r="A288" s="60" t="s">
        <v>39</v>
      </c>
      <c r="B288" s="213">
        <v>44253</v>
      </c>
      <c r="C288" s="213">
        <v>46080</v>
      </c>
      <c r="D288" s="214">
        <v>0.13919136903034823</v>
      </c>
      <c r="E288" s="215">
        <v>4</v>
      </c>
    </row>
    <row r="289" spans="1:5" x14ac:dyDescent="0.3">
      <c r="A289" s="60" t="s">
        <v>40</v>
      </c>
      <c r="B289" s="213">
        <v>44225</v>
      </c>
      <c r="C289" s="213">
        <v>46052</v>
      </c>
      <c r="D289" s="214">
        <v>0.14099051651498784</v>
      </c>
      <c r="E289" s="215">
        <v>4</v>
      </c>
    </row>
    <row r="291" spans="1:5" x14ac:dyDescent="0.3">
      <c r="A291" s="92" t="s">
        <v>127</v>
      </c>
      <c r="B291" s="93"/>
      <c r="C291" s="93"/>
      <c r="D291" s="93"/>
      <c r="E291" s="93"/>
    </row>
    <row r="292" spans="1:5" ht="14.4" customHeight="1" x14ac:dyDescent="0.3">
      <c r="A292" s="193" t="s">
        <v>968</v>
      </c>
      <c r="B292" s="194"/>
      <c r="C292" s="97" t="s">
        <v>3</v>
      </c>
      <c r="D292" s="97" t="s">
        <v>969</v>
      </c>
      <c r="E292" s="97"/>
    </row>
    <row r="293" spans="1:5" x14ac:dyDescent="0.3">
      <c r="A293" s="195" t="s">
        <v>1151</v>
      </c>
      <c r="B293" s="196"/>
      <c r="C293" s="98"/>
      <c r="D293" s="98"/>
      <c r="E293" s="98"/>
    </row>
    <row r="294" spans="1:5" x14ac:dyDescent="0.3">
      <c r="A294" s="197" t="s">
        <v>6</v>
      </c>
      <c r="B294" s="198"/>
      <c r="C294" s="99"/>
      <c r="D294" s="99"/>
      <c r="E294" s="99"/>
    </row>
    <row r="295" spans="1:5" x14ac:dyDescent="0.3">
      <c r="A295" s="199" t="s">
        <v>7</v>
      </c>
      <c r="B295" s="200" t="s">
        <v>960</v>
      </c>
      <c r="C295" s="201"/>
      <c r="D295" s="202"/>
      <c r="E295" s="202"/>
    </row>
    <row r="296" spans="1:5" x14ac:dyDescent="0.3">
      <c r="A296" s="203"/>
      <c r="B296" s="204" t="s">
        <v>9</v>
      </c>
      <c r="C296" s="205"/>
      <c r="D296" s="206"/>
      <c r="E296" s="206"/>
    </row>
    <row r="297" spans="1:5" x14ac:dyDescent="0.3">
      <c r="A297" s="199" t="s">
        <v>10</v>
      </c>
      <c r="B297" s="207" t="s">
        <v>11</v>
      </c>
      <c r="C297" s="53">
        <v>3710</v>
      </c>
      <c r="D297" s="54">
        <v>3010</v>
      </c>
      <c r="E297" s="55" t="s">
        <v>14</v>
      </c>
    </row>
    <row r="298" spans="1:5" x14ac:dyDescent="0.3">
      <c r="A298" s="208"/>
      <c r="B298" s="209" t="s">
        <v>15</v>
      </c>
      <c r="C298" s="216">
        <v>-0.62937981564515999</v>
      </c>
      <c r="D298" s="216">
        <v>-0.213231752058955</v>
      </c>
      <c r="E298" s="210"/>
    </row>
    <row r="299" spans="1:5" x14ac:dyDescent="0.3">
      <c r="A299" s="199" t="s">
        <v>16</v>
      </c>
      <c r="B299" s="207" t="s">
        <v>11</v>
      </c>
      <c r="C299" s="53">
        <v>7340</v>
      </c>
      <c r="D299" s="53">
        <v>8240</v>
      </c>
      <c r="E299" s="55" t="s">
        <v>14</v>
      </c>
    </row>
    <row r="300" spans="1:5" x14ac:dyDescent="0.3">
      <c r="A300" s="208"/>
      <c r="B300" s="209" t="s">
        <v>15</v>
      </c>
      <c r="C300" s="216">
        <v>-0.265872119838376</v>
      </c>
      <c r="D300" s="216">
        <v>-3.7871325634207899E-2</v>
      </c>
      <c r="E300" s="210"/>
    </row>
    <row r="301" spans="1:5" x14ac:dyDescent="0.3">
      <c r="A301" s="199" t="s">
        <v>19</v>
      </c>
      <c r="B301" s="207" t="s">
        <v>11</v>
      </c>
      <c r="C301" s="53">
        <v>10400</v>
      </c>
      <c r="D301" s="53">
        <v>12500</v>
      </c>
      <c r="E301" s="55" t="s">
        <v>14</v>
      </c>
    </row>
    <row r="302" spans="1:5" x14ac:dyDescent="0.3">
      <c r="A302" s="208"/>
      <c r="B302" s="209" t="s">
        <v>15</v>
      </c>
      <c r="C302" s="216">
        <v>3.9674775705957503E-2</v>
      </c>
      <c r="D302" s="216">
        <v>4.55700508410712E-2</v>
      </c>
      <c r="E302" s="210"/>
    </row>
    <row r="303" spans="1:5" x14ac:dyDescent="0.3">
      <c r="A303" s="199" t="s">
        <v>22</v>
      </c>
      <c r="B303" s="207" t="s">
        <v>11</v>
      </c>
      <c r="C303" s="53">
        <v>14350</v>
      </c>
      <c r="D303" s="53">
        <v>18220</v>
      </c>
      <c r="E303" s="55" t="s">
        <v>14</v>
      </c>
    </row>
    <row r="304" spans="1:5" x14ac:dyDescent="0.3">
      <c r="A304" s="208"/>
      <c r="B304" s="209" t="s">
        <v>15</v>
      </c>
      <c r="C304" s="216">
        <v>0.43472083009811602</v>
      </c>
      <c r="D304" s="216">
        <v>0.12744734416631001</v>
      </c>
      <c r="E304" s="210"/>
    </row>
    <row r="305" spans="1:5" ht="34.200000000000003" customHeight="1" x14ac:dyDescent="0.3">
      <c r="A305" s="103" t="s">
        <v>25</v>
      </c>
      <c r="B305" s="103"/>
      <c r="C305" s="103"/>
      <c r="D305" s="103"/>
      <c r="E305" s="103"/>
    </row>
    <row r="306" spans="1:5" x14ac:dyDescent="0.3">
      <c r="A306" s="211" t="s">
        <v>26</v>
      </c>
      <c r="B306" s="188"/>
      <c r="C306" s="188"/>
      <c r="D306" s="188"/>
      <c r="E306" s="188"/>
    </row>
    <row r="307" spans="1:5" s="188" customFormat="1" x14ac:dyDescent="0.3">
      <c r="A307" s="86" t="s">
        <v>1094</v>
      </c>
      <c r="B307" s="86"/>
      <c r="C307" s="86"/>
      <c r="D307" s="86"/>
      <c r="E307" s="86"/>
    </row>
    <row r="308" spans="1:5" s="188" customFormat="1" x14ac:dyDescent="0.3">
      <c r="A308" s="86" t="s">
        <v>1179</v>
      </c>
      <c r="B308" s="86"/>
      <c r="C308" s="86"/>
      <c r="D308" s="86"/>
      <c r="E308" s="86"/>
    </row>
    <row r="309" spans="1:5" s="188" customFormat="1" x14ac:dyDescent="0.3">
      <c r="A309" s="86" t="s">
        <v>1093</v>
      </c>
      <c r="B309" s="86"/>
      <c r="C309" s="86"/>
      <c r="D309" s="86"/>
      <c r="E309" s="86"/>
    </row>
    <row r="310" spans="1:5" x14ac:dyDescent="0.3">
      <c r="A310" s="211" t="s">
        <v>51</v>
      </c>
      <c r="B310" s="188"/>
      <c r="C310" s="188"/>
      <c r="D310" s="188"/>
      <c r="E310" s="188"/>
    </row>
    <row r="311" spans="1:5" ht="14.4" customHeight="1" x14ac:dyDescent="0.3">
      <c r="A311" s="88" t="s">
        <v>31</v>
      </c>
      <c r="B311" s="89"/>
      <c r="C311" s="89"/>
      <c r="D311" s="89"/>
      <c r="E311" s="90"/>
    </row>
    <row r="312" spans="1:5" x14ac:dyDescent="0.3">
      <c r="A312" s="91" t="s">
        <v>32</v>
      </c>
      <c r="B312" s="91"/>
      <c r="C312" s="91"/>
      <c r="D312" s="91"/>
      <c r="E312" s="91"/>
    </row>
    <row r="313" spans="1:5" x14ac:dyDescent="0.3">
      <c r="A313" s="189" t="s">
        <v>33</v>
      </c>
      <c r="B313" s="189" t="s">
        <v>34</v>
      </c>
      <c r="C313" s="189" t="s">
        <v>35</v>
      </c>
      <c r="D313" s="190" t="s">
        <v>0</v>
      </c>
      <c r="E313" s="190" t="s">
        <v>1</v>
      </c>
    </row>
    <row r="314" spans="1:5" x14ac:dyDescent="0.3">
      <c r="A314" s="191" t="s">
        <v>36</v>
      </c>
      <c r="B314" s="213">
        <v>44344</v>
      </c>
      <c r="C314" s="213">
        <v>46171</v>
      </c>
      <c r="D314" s="214">
        <v>0.172650692441528</v>
      </c>
      <c r="E314" s="215">
        <v>4</v>
      </c>
    </row>
    <row r="315" spans="1:5" x14ac:dyDescent="0.3">
      <c r="A315" s="191" t="s">
        <v>37</v>
      </c>
      <c r="B315" s="213">
        <v>44315</v>
      </c>
      <c r="C315" s="213">
        <v>46142</v>
      </c>
      <c r="D315" s="214">
        <v>0.17168583288255199</v>
      </c>
      <c r="E315" s="215">
        <v>4</v>
      </c>
    </row>
    <row r="316" spans="1:5" x14ac:dyDescent="0.3">
      <c r="A316" s="60" t="s">
        <v>38</v>
      </c>
      <c r="B316" s="213">
        <v>44285</v>
      </c>
      <c r="C316" s="213">
        <v>46112</v>
      </c>
      <c r="D316" s="214">
        <v>0.1692632984465505</v>
      </c>
      <c r="E316" s="215">
        <v>4</v>
      </c>
    </row>
    <row r="317" spans="1:5" x14ac:dyDescent="0.3">
      <c r="A317" s="60" t="s">
        <v>39</v>
      </c>
      <c r="B317" s="213">
        <v>44253</v>
      </c>
      <c r="C317" s="213">
        <v>46080</v>
      </c>
      <c r="D317" s="214">
        <v>0.16707366632934348</v>
      </c>
      <c r="E317" s="215">
        <v>4</v>
      </c>
    </row>
    <row r="318" spans="1:5" x14ac:dyDescent="0.3">
      <c r="A318" s="60" t="s">
        <v>40</v>
      </c>
      <c r="B318" s="213">
        <v>44225</v>
      </c>
      <c r="C318" s="213">
        <v>46052</v>
      </c>
      <c r="D318" s="214">
        <v>0.16727469904007453</v>
      </c>
      <c r="E318" s="215">
        <v>4</v>
      </c>
    </row>
    <row r="320" spans="1:5" x14ac:dyDescent="0.3">
      <c r="A320" s="92" t="s">
        <v>141</v>
      </c>
      <c r="B320" s="93"/>
      <c r="C320" s="93"/>
      <c r="D320" s="93"/>
      <c r="E320" s="93"/>
    </row>
    <row r="321" spans="1:5" ht="14.4" customHeight="1" x14ac:dyDescent="0.3">
      <c r="A321" s="193" t="s">
        <v>978</v>
      </c>
      <c r="B321" s="194"/>
      <c r="C321" s="97" t="s">
        <v>3</v>
      </c>
      <c r="D321" s="97" t="s">
        <v>979</v>
      </c>
      <c r="E321" s="97"/>
    </row>
    <row r="322" spans="1:5" x14ac:dyDescent="0.3">
      <c r="A322" s="195" t="s">
        <v>1151</v>
      </c>
      <c r="B322" s="196"/>
      <c r="C322" s="98"/>
      <c r="D322" s="98"/>
      <c r="E322" s="98"/>
    </row>
    <row r="323" spans="1:5" x14ac:dyDescent="0.3">
      <c r="A323" s="197" t="s">
        <v>6</v>
      </c>
      <c r="B323" s="198"/>
      <c r="C323" s="99"/>
      <c r="D323" s="99"/>
      <c r="E323" s="99"/>
    </row>
    <row r="324" spans="1:5" x14ac:dyDescent="0.3">
      <c r="A324" s="199" t="s">
        <v>7</v>
      </c>
      <c r="B324" s="200" t="s">
        <v>960</v>
      </c>
      <c r="C324" s="201"/>
      <c r="D324" s="202"/>
      <c r="E324" s="202"/>
    </row>
    <row r="325" spans="1:5" x14ac:dyDescent="0.3">
      <c r="A325" s="203"/>
      <c r="B325" s="204" t="s">
        <v>9</v>
      </c>
      <c r="C325" s="205"/>
      <c r="D325" s="206"/>
      <c r="E325" s="206"/>
    </row>
    <row r="326" spans="1:5" x14ac:dyDescent="0.3">
      <c r="A326" s="199" t="s">
        <v>10</v>
      </c>
      <c r="B326" s="207" t="s">
        <v>11</v>
      </c>
      <c r="C326" s="53">
        <v>9120</v>
      </c>
      <c r="D326" s="54">
        <v>9390</v>
      </c>
      <c r="E326" s="55" t="s">
        <v>14</v>
      </c>
    </row>
    <row r="327" spans="1:5" x14ac:dyDescent="0.3">
      <c r="A327" s="208"/>
      <c r="B327" s="209" t="s">
        <v>15</v>
      </c>
      <c r="C327" s="216">
        <v>-8.8206440509456197E-2</v>
      </c>
      <c r="D327" s="216">
        <v>-3.1020190628294399E-2</v>
      </c>
      <c r="E327" s="210"/>
    </row>
    <row r="328" spans="1:5" x14ac:dyDescent="0.3">
      <c r="A328" s="199" t="s">
        <v>16</v>
      </c>
      <c r="B328" s="207" t="s">
        <v>11</v>
      </c>
      <c r="C328" s="53">
        <v>9540</v>
      </c>
      <c r="D328" s="53">
        <v>9600</v>
      </c>
      <c r="E328" s="55" t="s">
        <v>14</v>
      </c>
    </row>
    <row r="329" spans="1:5" x14ac:dyDescent="0.3">
      <c r="A329" s="208"/>
      <c r="B329" s="209" t="s">
        <v>15</v>
      </c>
      <c r="C329" s="216">
        <v>-4.6077893582007798E-2</v>
      </c>
      <c r="D329" s="216">
        <v>-2.0104427776783299E-2</v>
      </c>
      <c r="E329" s="210"/>
    </row>
    <row r="330" spans="1:5" x14ac:dyDescent="0.3">
      <c r="A330" s="199" t="s">
        <v>19</v>
      </c>
      <c r="B330" s="207" t="s">
        <v>11</v>
      </c>
      <c r="C330" s="53">
        <v>10120</v>
      </c>
      <c r="D330" s="53">
        <v>10220</v>
      </c>
      <c r="E330" s="55" t="s">
        <v>14</v>
      </c>
    </row>
    <row r="331" spans="1:5" x14ac:dyDescent="0.3">
      <c r="A331" s="208"/>
      <c r="B331" s="209" t="s">
        <v>15</v>
      </c>
      <c r="C331" s="216">
        <v>1.1907449209932299E-2</v>
      </c>
      <c r="D331" s="216">
        <v>1.0782356405649099E-2</v>
      </c>
      <c r="E331" s="210"/>
    </row>
    <row r="332" spans="1:5" x14ac:dyDescent="0.3">
      <c r="A332" s="199" t="s">
        <v>22</v>
      </c>
      <c r="B332" s="207" t="s">
        <v>11</v>
      </c>
      <c r="C332" s="53">
        <v>10670</v>
      </c>
      <c r="D332" s="53">
        <v>10760</v>
      </c>
      <c r="E332" s="55" t="s">
        <v>14</v>
      </c>
    </row>
    <row r="333" spans="1:5" x14ac:dyDescent="0.3">
      <c r="A333" s="208"/>
      <c r="B333" s="209" t="s">
        <v>15</v>
      </c>
      <c r="C333" s="216">
        <v>6.7001774098166794E-2</v>
      </c>
      <c r="D333" s="216">
        <v>3.71755781874634E-2</v>
      </c>
      <c r="E333" s="210"/>
    </row>
    <row r="334" spans="1:5" ht="32.4" customHeight="1" x14ac:dyDescent="0.3">
      <c r="A334" s="103" t="s">
        <v>25</v>
      </c>
      <c r="B334" s="103"/>
      <c r="C334" s="103"/>
      <c r="D334" s="103"/>
      <c r="E334" s="103"/>
    </row>
    <row r="335" spans="1:5" x14ac:dyDescent="0.3">
      <c r="A335" s="211" t="s">
        <v>26</v>
      </c>
      <c r="B335" s="188"/>
      <c r="C335" s="188"/>
      <c r="D335" s="188"/>
      <c r="E335" s="188"/>
    </row>
    <row r="336" spans="1:5" s="188" customFormat="1" x14ac:dyDescent="0.3">
      <c r="A336" s="86" t="s">
        <v>980</v>
      </c>
      <c r="B336" s="86"/>
      <c r="C336" s="86"/>
      <c r="D336" s="86"/>
      <c r="E336" s="86"/>
    </row>
    <row r="337" spans="1:5" s="188" customFormat="1" x14ac:dyDescent="0.3">
      <c r="A337" s="86" t="s">
        <v>1180</v>
      </c>
      <c r="B337" s="86"/>
      <c r="C337" s="86"/>
      <c r="D337" s="86"/>
      <c r="E337" s="86"/>
    </row>
    <row r="338" spans="1:5" s="188" customFormat="1" x14ac:dyDescent="0.3">
      <c r="A338" s="86" t="s">
        <v>982</v>
      </c>
      <c r="B338" s="86"/>
      <c r="C338" s="86"/>
      <c r="D338" s="86"/>
      <c r="E338" s="86"/>
    </row>
    <row r="339" spans="1:5" x14ac:dyDescent="0.3">
      <c r="A339" s="211" t="s">
        <v>51</v>
      </c>
      <c r="B339" s="188"/>
      <c r="C339" s="188"/>
      <c r="D339" s="188"/>
      <c r="E339" s="188"/>
    </row>
    <row r="340" spans="1:5" ht="14.4" customHeight="1" x14ac:dyDescent="0.3">
      <c r="A340" s="88" t="s">
        <v>31</v>
      </c>
      <c r="B340" s="89"/>
      <c r="C340" s="89"/>
      <c r="D340" s="89"/>
      <c r="E340" s="90"/>
    </row>
    <row r="341" spans="1:5" x14ac:dyDescent="0.3">
      <c r="A341" s="91" t="s">
        <v>32</v>
      </c>
      <c r="B341" s="91"/>
      <c r="C341" s="91"/>
      <c r="D341" s="91"/>
      <c r="E341" s="91"/>
    </row>
    <row r="342" spans="1:5" x14ac:dyDescent="0.3">
      <c r="A342" s="189" t="s">
        <v>33</v>
      </c>
      <c r="B342" s="189" t="s">
        <v>34</v>
      </c>
      <c r="C342" s="189" t="s">
        <v>35</v>
      </c>
      <c r="D342" s="190" t="s">
        <v>0</v>
      </c>
      <c r="E342" s="190" t="s">
        <v>1</v>
      </c>
    </row>
    <row r="343" spans="1:5" x14ac:dyDescent="0.3">
      <c r="A343" s="191" t="s">
        <v>36</v>
      </c>
      <c r="B343" s="213">
        <v>44344</v>
      </c>
      <c r="C343" s="213">
        <v>46171</v>
      </c>
      <c r="D343" s="214">
        <v>1.67263263887205E-2</v>
      </c>
      <c r="E343" s="215">
        <v>2</v>
      </c>
    </row>
    <row r="344" spans="1:5" x14ac:dyDescent="0.3">
      <c r="A344" s="191" t="s">
        <v>37</v>
      </c>
      <c r="B344" s="213">
        <v>44309</v>
      </c>
      <c r="C344" s="213">
        <v>46136</v>
      </c>
      <c r="D344" s="214">
        <v>1.6685279785959101E-2</v>
      </c>
      <c r="E344" s="215">
        <v>2</v>
      </c>
    </row>
    <row r="345" spans="1:5" x14ac:dyDescent="0.3">
      <c r="A345" s="60" t="s">
        <v>38</v>
      </c>
      <c r="B345" s="213">
        <v>44281</v>
      </c>
      <c r="C345" s="213">
        <v>46108</v>
      </c>
      <c r="D345" s="214">
        <v>1.6553991335461309E-2</v>
      </c>
      <c r="E345" s="215">
        <v>2</v>
      </c>
    </row>
    <row r="346" spans="1:5" x14ac:dyDescent="0.3">
      <c r="A346" s="60" t="s">
        <v>39</v>
      </c>
      <c r="B346" s="213">
        <v>44253</v>
      </c>
      <c r="C346" s="213">
        <v>46080</v>
      </c>
      <c r="D346" s="214">
        <v>1.6326759074197353E-2</v>
      </c>
      <c r="E346" s="215">
        <v>2</v>
      </c>
    </row>
    <row r="347" spans="1:5" x14ac:dyDescent="0.3">
      <c r="A347" s="60" t="s">
        <v>40</v>
      </c>
      <c r="B347" s="213">
        <v>44225</v>
      </c>
      <c r="C347" s="213">
        <v>46052</v>
      </c>
      <c r="D347" s="214">
        <v>1.6330562350385158E-2</v>
      </c>
      <c r="E347" s="215">
        <v>2</v>
      </c>
    </row>
    <row r="349" spans="1:5" x14ac:dyDescent="0.3">
      <c r="A349" s="92" t="s">
        <v>151</v>
      </c>
      <c r="B349" s="93"/>
      <c r="C349" s="93"/>
      <c r="D349" s="93"/>
      <c r="E349" s="93"/>
    </row>
    <row r="350" spans="1:5" ht="14.4" customHeight="1" x14ac:dyDescent="0.3">
      <c r="A350" s="193" t="s">
        <v>968</v>
      </c>
      <c r="B350" s="194"/>
      <c r="C350" s="97" t="s">
        <v>3</v>
      </c>
      <c r="D350" s="97" t="s">
        <v>969</v>
      </c>
      <c r="E350" s="97"/>
    </row>
    <row r="351" spans="1:5" x14ac:dyDescent="0.3">
      <c r="A351" s="195" t="s">
        <v>1151</v>
      </c>
      <c r="B351" s="196"/>
      <c r="C351" s="98"/>
      <c r="D351" s="98"/>
      <c r="E351" s="98"/>
    </row>
    <row r="352" spans="1:5" x14ac:dyDescent="0.3">
      <c r="A352" s="197" t="s">
        <v>6</v>
      </c>
      <c r="B352" s="198"/>
      <c r="C352" s="99"/>
      <c r="D352" s="99"/>
      <c r="E352" s="99"/>
    </row>
    <row r="353" spans="1:5" x14ac:dyDescent="0.3">
      <c r="A353" s="199" t="s">
        <v>7</v>
      </c>
      <c r="B353" s="200" t="s">
        <v>960</v>
      </c>
      <c r="C353" s="201"/>
      <c r="D353" s="202"/>
      <c r="E353" s="202"/>
    </row>
    <row r="354" spans="1:5" x14ac:dyDescent="0.3">
      <c r="A354" s="203"/>
      <c r="B354" s="204" t="s">
        <v>9</v>
      </c>
      <c r="C354" s="205"/>
      <c r="D354" s="206"/>
      <c r="E354" s="206"/>
    </row>
    <row r="355" spans="1:5" x14ac:dyDescent="0.3">
      <c r="A355" s="199" t="s">
        <v>10</v>
      </c>
      <c r="B355" s="207" t="s">
        <v>11</v>
      </c>
      <c r="C355" s="53">
        <v>3990</v>
      </c>
      <c r="D355" s="54">
        <v>3530</v>
      </c>
      <c r="E355" s="55" t="s">
        <v>14</v>
      </c>
    </row>
    <row r="356" spans="1:5" x14ac:dyDescent="0.3">
      <c r="A356" s="208"/>
      <c r="B356" s="209" t="s">
        <v>15</v>
      </c>
      <c r="C356" s="216">
        <v>-0.60140643267169402</v>
      </c>
      <c r="D356" s="216">
        <v>-0.18792536468576601</v>
      </c>
      <c r="E356" s="210"/>
    </row>
    <row r="357" spans="1:5" x14ac:dyDescent="0.3">
      <c r="A357" s="199" t="s">
        <v>16</v>
      </c>
      <c r="B357" s="207" t="s">
        <v>11</v>
      </c>
      <c r="C357" s="53">
        <v>7730</v>
      </c>
      <c r="D357" s="53">
        <v>10910</v>
      </c>
      <c r="E357" s="55" t="s">
        <v>14</v>
      </c>
    </row>
    <row r="358" spans="1:5" x14ac:dyDescent="0.3">
      <c r="A358" s="208"/>
      <c r="B358" s="209" t="s">
        <v>15</v>
      </c>
      <c r="C358" s="216">
        <v>-0.226920582120582</v>
      </c>
      <c r="D358" s="216">
        <v>1.7607424456058399E-2</v>
      </c>
      <c r="E358" s="210"/>
    </row>
    <row r="359" spans="1:5" x14ac:dyDescent="0.3">
      <c r="A359" s="199" t="s">
        <v>19</v>
      </c>
      <c r="B359" s="207" t="s">
        <v>11</v>
      </c>
      <c r="C359" s="53">
        <v>10670</v>
      </c>
      <c r="D359" s="53">
        <v>15120</v>
      </c>
      <c r="E359" s="55" t="s">
        <v>14</v>
      </c>
    </row>
    <row r="360" spans="1:5" x14ac:dyDescent="0.3">
      <c r="A360" s="208"/>
      <c r="B360" s="209" t="s">
        <v>15</v>
      </c>
      <c r="C360" s="216">
        <v>6.6962765017248196E-2</v>
      </c>
      <c r="D360" s="216">
        <v>8.6180815884397799E-2</v>
      </c>
      <c r="E360" s="210"/>
    </row>
    <row r="361" spans="1:5" x14ac:dyDescent="0.3">
      <c r="A361" s="199" t="s">
        <v>22</v>
      </c>
      <c r="B361" s="207" t="s">
        <v>11</v>
      </c>
      <c r="C361" s="53">
        <v>14070</v>
      </c>
      <c r="D361" s="53">
        <v>19230</v>
      </c>
      <c r="E361" s="55" t="s">
        <v>14</v>
      </c>
    </row>
    <row r="362" spans="1:5" x14ac:dyDescent="0.3">
      <c r="A362" s="208"/>
      <c r="B362" s="209" t="s">
        <v>15</v>
      </c>
      <c r="C362" s="216">
        <v>0.40704486170451998</v>
      </c>
      <c r="D362" s="216">
        <v>0.13965712265423599</v>
      </c>
      <c r="E362" s="210"/>
    </row>
    <row r="363" spans="1:5" ht="32.4" customHeight="1" x14ac:dyDescent="0.3">
      <c r="A363" s="103" t="s">
        <v>25</v>
      </c>
      <c r="B363" s="103"/>
      <c r="C363" s="103"/>
      <c r="D363" s="103"/>
      <c r="E363" s="103"/>
    </row>
    <row r="364" spans="1:5" x14ac:dyDescent="0.3">
      <c r="A364" s="211" t="s">
        <v>26</v>
      </c>
      <c r="B364" s="188"/>
      <c r="C364" s="188"/>
      <c r="D364" s="188"/>
      <c r="E364" s="188"/>
    </row>
    <row r="365" spans="1:5" s="188" customFormat="1" x14ac:dyDescent="0.3">
      <c r="A365" s="86" t="s">
        <v>1094</v>
      </c>
      <c r="B365" s="86"/>
      <c r="C365" s="86"/>
      <c r="D365" s="86"/>
      <c r="E365" s="86"/>
    </row>
    <row r="366" spans="1:5" s="188" customFormat="1" x14ac:dyDescent="0.3">
      <c r="A366" s="86" t="s">
        <v>1068</v>
      </c>
      <c r="B366" s="86"/>
      <c r="C366" s="86"/>
      <c r="D366" s="86"/>
      <c r="E366" s="86"/>
    </row>
    <row r="367" spans="1:5" s="188" customFormat="1" x14ac:dyDescent="0.3">
      <c r="A367" s="86" t="s">
        <v>1093</v>
      </c>
      <c r="B367" s="86"/>
      <c r="C367" s="86"/>
      <c r="D367" s="86"/>
      <c r="E367" s="86"/>
    </row>
    <row r="368" spans="1:5" x14ac:dyDescent="0.3">
      <c r="A368" s="211" t="s">
        <v>30</v>
      </c>
      <c r="B368" s="188"/>
      <c r="C368" s="188"/>
      <c r="D368" s="188"/>
      <c r="E368" s="188"/>
    </row>
    <row r="369" spans="1:5" ht="14.4" customHeight="1" x14ac:dyDescent="0.3">
      <c r="A369" s="88" t="s">
        <v>31</v>
      </c>
      <c r="B369" s="89"/>
      <c r="C369" s="89"/>
      <c r="D369" s="89"/>
      <c r="E369" s="90"/>
    </row>
    <row r="370" spans="1:5" x14ac:dyDescent="0.3">
      <c r="A370" s="91" t="s">
        <v>32</v>
      </c>
      <c r="B370" s="91"/>
      <c r="C370" s="91"/>
      <c r="D370" s="91"/>
      <c r="E370" s="91"/>
    </row>
    <row r="371" spans="1:5" x14ac:dyDescent="0.3">
      <c r="A371" s="189" t="s">
        <v>33</v>
      </c>
      <c r="B371" s="189" t="s">
        <v>34</v>
      </c>
      <c r="C371" s="189" t="s">
        <v>35</v>
      </c>
      <c r="D371" s="190" t="s">
        <v>0</v>
      </c>
      <c r="E371" s="190" t="s">
        <v>1</v>
      </c>
    </row>
    <row r="372" spans="1:5" x14ac:dyDescent="0.3">
      <c r="A372" s="191" t="s">
        <v>36</v>
      </c>
      <c r="B372" s="213">
        <v>44344</v>
      </c>
      <c r="C372" s="213">
        <v>46171</v>
      </c>
      <c r="D372" s="214">
        <v>0.15518185310051699</v>
      </c>
      <c r="E372" s="215">
        <v>4</v>
      </c>
    </row>
    <row r="373" spans="1:5" x14ac:dyDescent="0.3">
      <c r="A373" s="191" t="s">
        <v>37</v>
      </c>
      <c r="B373" s="213">
        <v>44315</v>
      </c>
      <c r="C373" s="213">
        <v>46142</v>
      </c>
      <c r="D373" s="214">
        <v>0.15430403569158899</v>
      </c>
      <c r="E373" s="215">
        <v>4</v>
      </c>
    </row>
    <row r="374" spans="1:5" x14ac:dyDescent="0.3">
      <c r="A374" s="60" t="s">
        <v>38</v>
      </c>
      <c r="B374" s="213">
        <v>44285</v>
      </c>
      <c r="C374" s="213">
        <v>46112</v>
      </c>
      <c r="D374" s="214">
        <v>0.15276829995000624</v>
      </c>
      <c r="E374" s="215">
        <v>4</v>
      </c>
    </row>
    <row r="375" spans="1:5" x14ac:dyDescent="0.3">
      <c r="A375" s="60" t="s">
        <v>39</v>
      </c>
      <c r="B375" s="213">
        <v>44253</v>
      </c>
      <c r="C375" s="213">
        <v>46080</v>
      </c>
      <c r="D375" s="214">
        <v>0.15166522129853099</v>
      </c>
      <c r="E375" s="215">
        <v>4</v>
      </c>
    </row>
    <row r="376" spans="1:5" x14ac:dyDescent="0.3">
      <c r="A376" s="60" t="s">
        <v>40</v>
      </c>
      <c r="B376" s="213">
        <v>44225</v>
      </c>
      <c r="C376" s="213">
        <v>46052</v>
      </c>
      <c r="D376" s="214">
        <v>0.15167680257248983</v>
      </c>
      <c r="E376" s="215">
        <v>4</v>
      </c>
    </row>
    <row r="378" spans="1:5" x14ac:dyDescent="0.3">
      <c r="A378" s="92" t="s">
        <v>162</v>
      </c>
      <c r="B378" s="93"/>
      <c r="C378" s="93"/>
      <c r="D378" s="93"/>
      <c r="E378" s="93"/>
    </row>
    <row r="379" spans="1:5" ht="14.4" customHeight="1" x14ac:dyDescent="0.3">
      <c r="A379" s="193" t="s">
        <v>968</v>
      </c>
      <c r="B379" s="194"/>
      <c r="C379" s="97" t="s">
        <v>3</v>
      </c>
      <c r="D379" s="97" t="s">
        <v>969</v>
      </c>
      <c r="E379" s="97"/>
    </row>
    <row r="380" spans="1:5" x14ac:dyDescent="0.3">
      <c r="A380" s="195" t="s">
        <v>1151</v>
      </c>
      <c r="B380" s="196"/>
      <c r="C380" s="98"/>
      <c r="D380" s="98"/>
      <c r="E380" s="98"/>
    </row>
    <row r="381" spans="1:5" x14ac:dyDescent="0.3">
      <c r="A381" s="197" t="s">
        <v>6</v>
      </c>
      <c r="B381" s="198"/>
      <c r="C381" s="99"/>
      <c r="D381" s="99"/>
      <c r="E381" s="99"/>
    </row>
    <row r="382" spans="1:5" x14ac:dyDescent="0.3">
      <c r="A382" s="199" t="s">
        <v>7</v>
      </c>
      <c r="B382" s="200" t="s">
        <v>960</v>
      </c>
      <c r="C382" s="201"/>
      <c r="D382" s="202"/>
      <c r="E382" s="202"/>
    </row>
    <row r="383" spans="1:5" x14ac:dyDescent="0.3">
      <c r="A383" s="203"/>
      <c r="B383" s="204" t="s">
        <v>9</v>
      </c>
      <c r="C383" s="205"/>
      <c r="D383" s="206"/>
      <c r="E383" s="206"/>
    </row>
    <row r="384" spans="1:5" x14ac:dyDescent="0.3">
      <c r="A384" s="199" t="s">
        <v>10</v>
      </c>
      <c r="B384" s="207" t="s">
        <v>11</v>
      </c>
      <c r="C384" s="53">
        <v>8850</v>
      </c>
      <c r="D384" s="54">
        <v>8860</v>
      </c>
      <c r="E384" s="55" t="s">
        <v>14</v>
      </c>
    </row>
    <row r="385" spans="1:5" x14ac:dyDescent="0.3">
      <c r="A385" s="208"/>
      <c r="B385" s="209" t="s">
        <v>15</v>
      </c>
      <c r="C385" s="216">
        <v>-0.11489540526501101</v>
      </c>
      <c r="D385" s="216">
        <v>-3.95857560397328E-2</v>
      </c>
      <c r="E385" s="210"/>
    </row>
    <row r="386" spans="1:5" x14ac:dyDescent="0.3">
      <c r="A386" s="199" t="s">
        <v>16</v>
      </c>
      <c r="B386" s="207" t="s">
        <v>11</v>
      </c>
      <c r="C386" s="53">
        <v>8880</v>
      </c>
      <c r="D386" s="53">
        <v>8930</v>
      </c>
      <c r="E386" s="55" t="s">
        <v>14</v>
      </c>
    </row>
    <row r="387" spans="1:5" x14ac:dyDescent="0.3">
      <c r="A387" s="208"/>
      <c r="B387" s="209" t="s">
        <v>15</v>
      </c>
      <c r="C387" s="216">
        <v>-0.111513854619298</v>
      </c>
      <c r="D387" s="216">
        <v>-3.6900000000000002E-2</v>
      </c>
      <c r="E387" s="210"/>
    </row>
    <row r="388" spans="1:5" x14ac:dyDescent="0.3">
      <c r="A388" s="199" t="s">
        <v>19</v>
      </c>
      <c r="B388" s="207" t="s">
        <v>11</v>
      </c>
      <c r="C388" s="53">
        <v>10240</v>
      </c>
      <c r="D388" s="53">
        <v>10630</v>
      </c>
      <c r="E388" s="55" t="s">
        <v>14</v>
      </c>
    </row>
    <row r="389" spans="1:5" x14ac:dyDescent="0.3">
      <c r="A389" s="208"/>
      <c r="B389" s="209" t="s">
        <v>15</v>
      </c>
      <c r="C389" s="216">
        <v>2.3837773702944699E-2</v>
      </c>
      <c r="D389" s="216">
        <v>2.07E-2</v>
      </c>
      <c r="E389" s="210"/>
    </row>
    <row r="390" spans="1:5" x14ac:dyDescent="0.3">
      <c r="A390" s="199" t="s">
        <v>22</v>
      </c>
      <c r="B390" s="207" t="s">
        <v>11</v>
      </c>
      <c r="C390" s="53">
        <v>12280</v>
      </c>
      <c r="D390" s="53">
        <v>11590</v>
      </c>
      <c r="E390" s="55" t="s">
        <v>14</v>
      </c>
    </row>
    <row r="391" spans="1:5" x14ac:dyDescent="0.3">
      <c r="A391" s="208"/>
      <c r="B391" s="209" t="s">
        <v>15</v>
      </c>
      <c r="C391" s="216">
        <v>0.228363161616711</v>
      </c>
      <c r="D391" s="216">
        <v>5.0500000000000003E-2</v>
      </c>
      <c r="E391" s="210"/>
    </row>
    <row r="392" spans="1:5" ht="34.200000000000003" customHeight="1" x14ac:dyDescent="0.3">
      <c r="A392" s="103" t="s">
        <v>25</v>
      </c>
      <c r="B392" s="103"/>
      <c r="C392" s="103"/>
      <c r="D392" s="103"/>
      <c r="E392" s="103"/>
    </row>
    <row r="393" spans="1:5" x14ac:dyDescent="0.3">
      <c r="A393" s="211" t="s">
        <v>26</v>
      </c>
      <c r="B393" s="188"/>
      <c r="C393" s="188"/>
      <c r="D393" s="188"/>
      <c r="E393" s="188"/>
    </row>
    <row r="394" spans="1:5" s="188" customFormat="1" x14ac:dyDescent="0.3">
      <c r="A394" s="86" t="s">
        <v>1181</v>
      </c>
      <c r="B394" s="86"/>
      <c r="C394" s="86"/>
      <c r="D394" s="86"/>
      <c r="E394" s="86"/>
    </row>
    <row r="395" spans="1:5" s="188" customFormat="1" x14ac:dyDescent="0.3">
      <c r="A395" s="86" t="s">
        <v>1182</v>
      </c>
      <c r="B395" s="86"/>
      <c r="C395" s="86"/>
      <c r="D395" s="86"/>
      <c r="E395" s="86"/>
    </row>
    <row r="396" spans="1:5" s="188" customFormat="1" x14ac:dyDescent="0.3">
      <c r="A396" s="86" t="s">
        <v>1183</v>
      </c>
      <c r="B396" s="86"/>
      <c r="C396" s="86"/>
      <c r="D396" s="86"/>
      <c r="E396" s="86"/>
    </row>
    <row r="397" spans="1:5" x14ac:dyDescent="0.3">
      <c r="A397" s="211" t="s">
        <v>51</v>
      </c>
      <c r="B397" s="188"/>
      <c r="C397" s="188"/>
      <c r="D397" s="188"/>
      <c r="E397" s="188"/>
    </row>
    <row r="398" spans="1:5" ht="14.4" customHeight="1" x14ac:dyDescent="0.3">
      <c r="A398" s="88" t="s">
        <v>31</v>
      </c>
      <c r="B398" s="89"/>
      <c r="C398" s="89"/>
      <c r="D398" s="89"/>
      <c r="E398" s="90"/>
    </row>
    <row r="399" spans="1:5" x14ac:dyDescent="0.3">
      <c r="A399" s="91" t="s">
        <v>32</v>
      </c>
      <c r="B399" s="91"/>
      <c r="C399" s="91"/>
      <c r="D399" s="91"/>
      <c r="E399" s="91"/>
    </row>
    <row r="400" spans="1:5" x14ac:dyDescent="0.3">
      <c r="A400" s="189" t="s">
        <v>33</v>
      </c>
      <c r="B400" s="189" t="s">
        <v>34</v>
      </c>
      <c r="C400" s="189" t="s">
        <v>35</v>
      </c>
      <c r="D400" s="190" t="s">
        <v>0</v>
      </c>
      <c r="E400" s="190" t="s">
        <v>1</v>
      </c>
    </row>
    <row r="401" spans="1:5" x14ac:dyDescent="0.3">
      <c r="A401" s="191" t="s">
        <v>36</v>
      </c>
      <c r="B401" s="213">
        <v>44344</v>
      </c>
      <c r="C401" s="213">
        <v>46171</v>
      </c>
      <c r="D401" s="214">
        <v>2.7965776574790598E-2</v>
      </c>
      <c r="E401" s="215">
        <v>2</v>
      </c>
    </row>
    <row r="402" spans="1:5" x14ac:dyDescent="0.3">
      <c r="A402" s="191" t="s">
        <v>37</v>
      </c>
      <c r="B402" s="213">
        <v>44309</v>
      </c>
      <c r="C402" s="213">
        <v>46136</v>
      </c>
      <c r="D402" s="214">
        <v>2.7900000000000001E-2</v>
      </c>
      <c r="E402" s="215">
        <v>2</v>
      </c>
    </row>
    <row r="403" spans="1:5" x14ac:dyDescent="0.3">
      <c r="A403" s="60" t="s">
        <v>38</v>
      </c>
      <c r="B403" s="213">
        <v>44281</v>
      </c>
      <c r="C403" s="213">
        <v>46108</v>
      </c>
      <c r="D403" s="214">
        <v>2.7639804935217456E-2</v>
      </c>
      <c r="E403" s="215">
        <v>2</v>
      </c>
    </row>
    <row r="404" spans="1:5" x14ac:dyDescent="0.3">
      <c r="A404" s="60" t="s">
        <v>39</v>
      </c>
      <c r="B404" s="213">
        <v>44253</v>
      </c>
      <c r="C404" s="213">
        <v>46080</v>
      </c>
      <c r="D404" s="214">
        <v>2.6819057289908455E-2</v>
      </c>
      <c r="E404" s="215">
        <v>2</v>
      </c>
    </row>
    <row r="405" spans="1:5" x14ac:dyDescent="0.3">
      <c r="A405" s="60" t="s">
        <v>40</v>
      </c>
      <c r="B405" s="213">
        <v>44225</v>
      </c>
      <c r="C405" s="213">
        <v>46052</v>
      </c>
      <c r="D405" s="214">
        <v>2.7045006662072248E-2</v>
      </c>
      <c r="E405" s="215">
        <v>2</v>
      </c>
    </row>
    <row r="407" spans="1:5" x14ac:dyDescent="0.3">
      <c r="A407" s="92" t="s">
        <v>171</v>
      </c>
      <c r="B407" s="93"/>
      <c r="C407" s="93"/>
      <c r="D407" s="93"/>
      <c r="E407" s="93"/>
    </row>
    <row r="408" spans="1:5" ht="14.4" customHeight="1" x14ac:dyDescent="0.3">
      <c r="A408" s="193" t="s">
        <v>958</v>
      </c>
      <c r="B408" s="194"/>
      <c r="C408" s="97" t="s">
        <v>3</v>
      </c>
      <c r="D408" s="97" t="s">
        <v>959</v>
      </c>
      <c r="E408" s="97"/>
    </row>
    <row r="409" spans="1:5" x14ac:dyDescent="0.3">
      <c r="A409" s="195" t="s">
        <v>1151</v>
      </c>
      <c r="B409" s="196"/>
      <c r="C409" s="98"/>
      <c r="D409" s="98"/>
      <c r="E409" s="98"/>
    </row>
    <row r="410" spans="1:5" x14ac:dyDescent="0.3">
      <c r="A410" s="197" t="s">
        <v>6</v>
      </c>
      <c r="B410" s="198"/>
      <c r="C410" s="99"/>
      <c r="D410" s="99"/>
      <c r="E410" s="99"/>
    </row>
    <row r="411" spans="1:5" x14ac:dyDescent="0.3">
      <c r="A411" s="199" t="s">
        <v>7</v>
      </c>
      <c r="B411" s="200" t="s">
        <v>960</v>
      </c>
      <c r="C411" s="201"/>
      <c r="D411" s="202"/>
      <c r="E411" s="202"/>
    </row>
    <row r="412" spans="1:5" x14ac:dyDescent="0.3">
      <c r="A412" s="203"/>
      <c r="B412" s="204" t="s">
        <v>9</v>
      </c>
      <c r="C412" s="205"/>
      <c r="D412" s="206"/>
      <c r="E412" s="206"/>
    </row>
    <row r="413" spans="1:5" x14ac:dyDescent="0.3">
      <c r="A413" s="199" t="s">
        <v>10</v>
      </c>
      <c r="B413" s="207" t="s">
        <v>11</v>
      </c>
      <c r="C413" s="53">
        <v>5890</v>
      </c>
      <c r="D413" s="54">
        <v>5960</v>
      </c>
      <c r="E413" s="55" t="s">
        <v>14</v>
      </c>
    </row>
    <row r="414" spans="1:5" x14ac:dyDescent="0.3">
      <c r="A414" s="208"/>
      <c r="B414" s="209" t="s">
        <v>15</v>
      </c>
      <c r="C414" s="216">
        <v>-0.41088791611814501</v>
      </c>
      <c r="D414" s="216">
        <v>-0.15867068914226101</v>
      </c>
      <c r="E414" s="210"/>
    </row>
    <row r="415" spans="1:5" x14ac:dyDescent="0.3">
      <c r="A415" s="199" t="s">
        <v>16</v>
      </c>
      <c r="B415" s="207" t="s">
        <v>11</v>
      </c>
      <c r="C415" s="53">
        <v>7950</v>
      </c>
      <c r="D415" s="53">
        <v>7680</v>
      </c>
      <c r="E415" s="55" t="s">
        <v>14</v>
      </c>
    </row>
    <row r="416" spans="1:5" x14ac:dyDescent="0.3">
      <c r="A416" s="208"/>
      <c r="B416" s="209" t="s">
        <v>15</v>
      </c>
      <c r="C416" s="216">
        <v>-0.20535920755762599</v>
      </c>
      <c r="D416" s="216">
        <v>-8.4355237352249104E-2</v>
      </c>
      <c r="E416" s="210"/>
    </row>
    <row r="417" spans="1:5" x14ac:dyDescent="0.3">
      <c r="A417" s="199" t="s">
        <v>19</v>
      </c>
      <c r="B417" s="207" t="s">
        <v>11</v>
      </c>
      <c r="C417" s="53">
        <v>10000</v>
      </c>
      <c r="D417" s="53">
        <v>10800</v>
      </c>
      <c r="E417" s="55" t="s">
        <v>14</v>
      </c>
    </row>
    <row r="418" spans="1:5" x14ac:dyDescent="0.3">
      <c r="A418" s="208"/>
      <c r="B418" s="209" t="s">
        <v>15</v>
      </c>
      <c r="C418" s="216">
        <v>-1.3441058591512299E-4</v>
      </c>
      <c r="D418" s="216">
        <v>2.5956759947793898E-2</v>
      </c>
      <c r="E418" s="210"/>
    </row>
    <row r="419" spans="1:5" x14ac:dyDescent="0.3">
      <c r="A419" s="199" t="s">
        <v>22</v>
      </c>
      <c r="B419" s="207" t="s">
        <v>11</v>
      </c>
      <c r="C419" s="53">
        <v>13530</v>
      </c>
      <c r="D419" s="53">
        <v>13650</v>
      </c>
      <c r="E419" s="55" t="s">
        <v>14</v>
      </c>
    </row>
    <row r="420" spans="1:5" x14ac:dyDescent="0.3">
      <c r="A420" s="208"/>
      <c r="B420" s="209" t="s">
        <v>15</v>
      </c>
      <c r="C420" s="216">
        <v>0.353438099047924</v>
      </c>
      <c r="D420" s="216">
        <v>0.109160269135507</v>
      </c>
      <c r="E420" s="210"/>
    </row>
    <row r="421" spans="1:5" ht="33" customHeight="1" x14ac:dyDescent="0.3">
      <c r="A421" s="103" t="s">
        <v>25</v>
      </c>
      <c r="B421" s="103"/>
      <c r="C421" s="103"/>
      <c r="D421" s="103"/>
      <c r="E421" s="103"/>
    </row>
    <row r="422" spans="1:5" x14ac:dyDescent="0.3">
      <c r="A422" s="211" t="s">
        <v>26</v>
      </c>
      <c r="B422" s="188"/>
      <c r="C422" s="188"/>
      <c r="D422" s="188"/>
      <c r="E422" s="188"/>
    </row>
    <row r="423" spans="1:5" x14ac:dyDescent="0.3">
      <c r="A423" s="212" t="s">
        <v>964</v>
      </c>
      <c r="B423" s="188"/>
      <c r="C423" s="188"/>
      <c r="D423" s="84"/>
      <c r="E423" s="84"/>
    </row>
    <row r="424" spans="1:5" x14ac:dyDescent="0.3">
      <c r="A424" s="212" t="s">
        <v>1145</v>
      </c>
      <c r="B424" s="188"/>
      <c r="C424" s="188"/>
      <c r="D424" s="78"/>
      <c r="E424" s="78"/>
    </row>
    <row r="425" spans="1:5" x14ac:dyDescent="0.3">
      <c r="A425" s="212" t="s">
        <v>966</v>
      </c>
      <c r="B425" s="188"/>
      <c r="C425" s="188"/>
      <c r="D425" s="84"/>
      <c r="E425" s="84"/>
    </row>
    <row r="426" spans="1:5" x14ac:dyDescent="0.3">
      <c r="A426" s="211" t="s">
        <v>51</v>
      </c>
      <c r="B426" s="188"/>
      <c r="C426" s="188"/>
      <c r="D426" s="188"/>
      <c r="E426" s="188"/>
    </row>
    <row r="427" spans="1:5" ht="14.4" customHeight="1" x14ac:dyDescent="0.3">
      <c r="A427" s="88" t="s">
        <v>31</v>
      </c>
      <c r="B427" s="89"/>
      <c r="C427" s="89"/>
      <c r="D427" s="89"/>
      <c r="E427" s="90"/>
    </row>
    <row r="428" spans="1:5" x14ac:dyDescent="0.3">
      <c r="A428" s="91" t="s">
        <v>32</v>
      </c>
      <c r="B428" s="91"/>
      <c r="C428" s="91"/>
      <c r="D428" s="91"/>
      <c r="E428" s="91"/>
    </row>
    <row r="429" spans="1:5" x14ac:dyDescent="0.3">
      <c r="A429" s="189" t="s">
        <v>33</v>
      </c>
      <c r="B429" s="189" t="s">
        <v>34</v>
      </c>
      <c r="C429" s="189" t="s">
        <v>35</v>
      </c>
      <c r="D429" s="190" t="s">
        <v>0</v>
      </c>
      <c r="E429" s="190" t="s">
        <v>1</v>
      </c>
    </row>
    <row r="430" spans="1:5" x14ac:dyDescent="0.3">
      <c r="A430" s="191" t="s">
        <v>36</v>
      </c>
      <c r="B430" s="213">
        <v>44341</v>
      </c>
      <c r="C430" s="213">
        <v>46168</v>
      </c>
      <c r="D430" s="214">
        <v>9.38861686479385E-2</v>
      </c>
      <c r="E430" s="215">
        <v>3</v>
      </c>
    </row>
    <row r="431" spans="1:5" x14ac:dyDescent="0.3">
      <c r="A431" s="191" t="s">
        <v>37</v>
      </c>
      <c r="B431" s="213">
        <v>44313</v>
      </c>
      <c r="C431" s="213">
        <v>46140</v>
      </c>
      <c r="D431" s="214">
        <v>9.35E-2</v>
      </c>
      <c r="E431" s="215">
        <v>3</v>
      </c>
    </row>
    <row r="432" spans="1:5" x14ac:dyDescent="0.3">
      <c r="A432" s="60" t="s">
        <v>38</v>
      </c>
      <c r="B432" s="213">
        <v>44285</v>
      </c>
      <c r="C432" s="213">
        <v>46112</v>
      </c>
      <c r="D432" s="214">
        <v>9.2250177336602346E-2</v>
      </c>
      <c r="E432" s="215">
        <v>3</v>
      </c>
    </row>
    <row r="433" spans="1:5" x14ac:dyDescent="0.3">
      <c r="A433" s="60" t="s">
        <v>39</v>
      </c>
      <c r="B433" s="213">
        <v>44250</v>
      </c>
      <c r="C433" s="213">
        <v>46077</v>
      </c>
      <c r="D433" s="214">
        <v>9.154660756481163E-2</v>
      </c>
      <c r="E433" s="215">
        <v>3</v>
      </c>
    </row>
    <row r="434" spans="1:5" x14ac:dyDescent="0.3">
      <c r="A434" s="60" t="s">
        <v>40</v>
      </c>
      <c r="B434" s="213">
        <v>44222</v>
      </c>
      <c r="C434" s="213">
        <v>46049</v>
      </c>
      <c r="D434" s="214">
        <v>9.1941736019959544E-2</v>
      </c>
      <c r="E434" s="215">
        <v>3</v>
      </c>
    </row>
    <row r="436" spans="1:5" x14ac:dyDescent="0.3">
      <c r="A436" s="92" t="s">
        <v>835</v>
      </c>
      <c r="B436" s="93"/>
      <c r="C436" s="93"/>
      <c r="D436" s="93"/>
      <c r="E436" s="93"/>
    </row>
    <row r="437" spans="1:5" ht="14.4" customHeight="1" x14ac:dyDescent="0.3">
      <c r="A437" s="193" t="s">
        <v>958</v>
      </c>
      <c r="B437" s="194"/>
      <c r="C437" s="97" t="s">
        <v>3</v>
      </c>
      <c r="D437" s="97" t="s">
        <v>959</v>
      </c>
      <c r="E437" s="97"/>
    </row>
    <row r="438" spans="1:5" x14ac:dyDescent="0.3">
      <c r="A438" s="195" t="s">
        <v>1151</v>
      </c>
      <c r="B438" s="196"/>
      <c r="C438" s="98"/>
      <c r="D438" s="98"/>
      <c r="E438" s="98"/>
    </row>
    <row r="439" spans="1:5" x14ac:dyDescent="0.3">
      <c r="A439" s="197" t="s">
        <v>6</v>
      </c>
      <c r="B439" s="198"/>
      <c r="C439" s="99"/>
      <c r="D439" s="99"/>
      <c r="E439" s="99"/>
    </row>
    <row r="440" spans="1:5" x14ac:dyDescent="0.3">
      <c r="A440" s="199" t="s">
        <v>7</v>
      </c>
      <c r="B440" s="200" t="s">
        <v>960</v>
      </c>
      <c r="C440" s="201"/>
      <c r="D440" s="202"/>
      <c r="E440" s="202"/>
    </row>
    <row r="441" spans="1:5" x14ac:dyDescent="0.3">
      <c r="A441" s="203"/>
      <c r="B441" s="204" t="s">
        <v>9</v>
      </c>
      <c r="C441" s="205"/>
      <c r="D441" s="206"/>
      <c r="E441" s="206"/>
    </row>
    <row r="442" spans="1:5" x14ac:dyDescent="0.3">
      <c r="A442" s="199" t="s">
        <v>10</v>
      </c>
      <c r="B442" s="207" t="s">
        <v>11</v>
      </c>
      <c r="C442" s="17" t="s">
        <v>1160</v>
      </c>
      <c r="D442" s="18" t="s">
        <v>1161</v>
      </c>
      <c r="E442" s="55" t="s">
        <v>14</v>
      </c>
    </row>
    <row r="443" spans="1:5" x14ac:dyDescent="0.3">
      <c r="A443" s="208"/>
      <c r="B443" s="209" t="s">
        <v>15</v>
      </c>
      <c r="C443" s="21">
        <v>-0.247532073043608</v>
      </c>
      <c r="D443" s="21">
        <v>-9.2376789775620097E-2</v>
      </c>
      <c r="E443" s="210"/>
    </row>
    <row r="444" spans="1:5" x14ac:dyDescent="0.3">
      <c r="A444" s="199" t="s">
        <v>16</v>
      </c>
      <c r="B444" s="207" t="s">
        <v>11</v>
      </c>
      <c r="C444" s="17" t="s">
        <v>1000</v>
      </c>
      <c r="D444" s="17" t="s">
        <v>1162</v>
      </c>
      <c r="E444" s="55" t="s">
        <v>14</v>
      </c>
    </row>
    <row r="445" spans="1:5" x14ac:dyDescent="0.3">
      <c r="A445" s="208"/>
      <c r="B445" s="209" t="s">
        <v>15</v>
      </c>
      <c r="C445" s="21">
        <v>-0.16719004507108701</v>
      </c>
      <c r="D445" s="21">
        <v>-7.2494295869660705E-2</v>
      </c>
      <c r="E445" s="210"/>
    </row>
    <row r="446" spans="1:5" x14ac:dyDescent="0.3">
      <c r="A446" s="199" t="s">
        <v>19</v>
      </c>
      <c r="B446" s="207" t="s">
        <v>11</v>
      </c>
      <c r="C446" s="17" t="s">
        <v>473</v>
      </c>
      <c r="D446" s="17" t="s">
        <v>1184</v>
      </c>
      <c r="E446" s="55" t="s">
        <v>14</v>
      </c>
    </row>
    <row r="447" spans="1:5" x14ac:dyDescent="0.3">
      <c r="A447" s="208"/>
      <c r="B447" s="209" t="s">
        <v>15</v>
      </c>
      <c r="C447" s="21">
        <v>7.0015306990194297E-3</v>
      </c>
      <c r="D447" s="21">
        <v>1.2368712019392001E-2</v>
      </c>
      <c r="E447" s="210"/>
    </row>
    <row r="448" spans="1:5" x14ac:dyDescent="0.3">
      <c r="A448" s="199" t="s">
        <v>22</v>
      </c>
      <c r="B448" s="207" t="s">
        <v>11</v>
      </c>
      <c r="C448" s="17" t="s">
        <v>384</v>
      </c>
      <c r="D448" s="17" t="s">
        <v>384</v>
      </c>
      <c r="E448" s="55" t="s">
        <v>14</v>
      </c>
    </row>
    <row r="449" spans="1:5" x14ac:dyDescent="0.3">
      <c r="A449" s="208"/>
      <c r="B449" s="209" t="s">
        <v>15</v>
      </c>
      <c r="C449" s="21">
        <v>0.23536916257270299</v>
      </c>
      <c r="D449" s="21">
        <v>7.2939933110958394E-2</v>
      </c>
      <c r="E449" s="210"/>
    </row>
    <row r="450" spans="1:5" ht="34.200000000000003" customHeight="1" x14ac:dyDescent="0.3">
      <c r="A450" s="103" t="s">
        <v>25</v>
      </c>
      <c r="B450" s="103"/>
      <c r="C450" s="103"/>
      <c r="D450" s="103"/>
      <c r="E450" s="103"/>
    </row>
    <row r="451" spans="1:5" x14ac:dyDescent="0.3">
      <c r="A451" s="211" t="s">
        <v>26</v>
      </c>
      <c r="B451" s="188"/>
      <c r="C451" s="188"/>
      <c r="D451" s="188"/>
      <c r="E451" s="188"/>
    </row>
    <row r="452" spans="1:5" x14ac:dyDescent="0.3">
      <c r="A452" s="212" t="s">
        <v>964</v>
      </c>
      <c r="B452" s="188"/>
      <c r="C452" s="188"/>
      <c r="D452" s="84"/>
      <c r="E452" s="84"/>
    </row>
    <row r="453" spans="1:5" x14ac:dyDescent="0.3">
      <c r="A453" s="212" t="s">
        <v>1113</v>
      </c>
      <c r="B453" s="188"/>
      <c r="C453" s="188"/>
      <c r="D453" s="78"/>
      <c r="E453" s="78"/>
    </row>
    <row r="454" spans="1:5" x14ac:dyDescent="0.3">
      <c r="A454" s="212" t="s">
        <v>966</v>
      </c>
      <c r="B454" s="188"/>
      <c r="C454" s="188"/>
      <c r="D454" s="84"/>
      <c r="E454" s="84"/>
    </row>
    <row r="455" spans="1:5" x14ac:dyDescent="0.3">
      <c r="A455" s="211" t="s">
        <v>51</v>
      </c>
      <c r="B455" s="188"/>
      <c r="C455" s="188"/>
      <c r="D455" s="188"/>
      <c r="E455" s="188"/>
    </row>
    <row r="456" spans="1:5" ht="14.4" customHeight="1" x14ac:dyDescent="0.3">
      <c r="A456" s="88" t="s">
        <v>31</v>
      </c>
      <c r="B456" s="89"/>
      <c r="C456" s="89"/>
      <c r="D456" s="89"/>
      <c r="E456" s="90"/>
    </row>
    <row r="457" spans="1:5" x14ac:dyDescent="0.3">
      <c r="A457" s="91" t="s">
        <v>32</v>
      </c>
      <c r="B457" s="91"/>
      <c r="C457" s="91"/>
      <c r="D457" s="91"/>
      <c r="E457" s="91"/>
    </row>
    <row r="458" spans="1:5" x14ac:dyDescent="0.3">
      <c r="A458" s="189" t="s">
        <v>33</v>
      </c>
      <c r="B458" s="189" t="s">
        <v>34</v>
      </c>
      <c r="C458" s="189" t="s">
        <v>35</v>
      </c>
      <c r="D458" s="190" t="s">
        <v>0</v>
      </c>
      <c r="E458" s="190" t="s">
        <v>1</v>
      </c>
    </row>
    <row r="459" spans="1:5" x14ac:dyDescent="0.3">
      <c r="A459" s="191" t="s">
        <v>36</v>
      </c>
      <c r="B459" s="213">
        <v>44341</v>
      </c>
      <c r="C459" s="213">
        <v>46171</v>
      </c>
      <c r="D459" s="214">
        <v>5.8767841882517401E-2</v>
      </c>
      <c r="E459" s="215">
        <v>3</v>
      </c>
    </row>
    <row r="460" spans="1:5" x14ac:dyDescent="0.3">
      <c r="A460" s="191" t="s">
        <v>37</v>
      </c>
      <c r="B460" s="213">
        <v>44306</v>
      </c>
      <c r="C460" s="213">
        <v>46136</v>
      </c>
      <c r="D460" s="214">
        <v>5.8053877562485201E-2</v>
      </c>
      <c r="E460" s="215">
        <v>3</v>
      </c>
    </row>
    <row r="461" spans="1:5" x14ac:dyDescent="0.3">
      <c r="A461" s="60" t="s">
        <v>38</v>
      </c>
      <c r="B461" s="213">
        <v>44278</v>
      </c>
      <c r="C461" s="213">
        <v>46108</v>
      </c>
      <c r="D461" s="214">
        <v>5.5899999999999998E-2</v>
      </c>
      <c r="E461" s="215">
        <v>3</v>
      </c>
    </row>
    <row r="462" spans="1:5" x14ac:dyDescent="0.3">
      <c r="A462" s="60" t="s">
        <v>39</v>
      </c>
      <c r="B462" s="213">
        <v>44250</v>
      </c>
      <c r="C462" s="213">
        <v>46080</v>
      </c>
      <c r="D462" s="214">
        <v>5.4728289376970732E-2</v>
      </c>
      <c r="E462" s="215">
        <v>3</v>
      </c>
    </row>
    <row r="463" spans="1:5" x14ac:dyDescent="0.3">
      <c r="A463" s="60" t="s">
        <v>40</v>
      </c>
      <c r="B463" s="213">
        <v>44222</v>
      </c>
      <c r="C463" s="213">
        <v>46052</v>
      </c>
      <c r="D463" s="214">
        <v>5.5159323111433636E-2</v>
      </c>
      <c r="E463" s="215">
        <v>3</v>
      </c>
    </row>
    <row r="465" spans="1:5" x14ac:dyDescent="0.3">
      <c r="A465" s="92" t="s">
        <v>180</v>
      </c>
      <c r="B465" s="93"/>
      <c r="C465" s="93"/>
      <c r="D465" s="93"/>
      <c r="E465" s="93"/>
    </row>
    <row r="466" spans="1:5" ht="14.4" customHeight="1" x14ac:dyDescent="0.3">
      <c r="A466" s="193" t="s">
        <v>958</v>
      </c>
      <c r="B466" s="194"/>
      <c r="C466" s="97" t="s">
        <v>3</v>
      </c>
      <c r="D466" s="97" t="s">
        <v>959</v>
      </c>
      <c r="E466" s="97"/>
    </row>
    <row r="467" spans="1:5" x14ac:dyDescent="0.3">
      <c r="A467" s="195" t="s">
        <v>1151</v>
      </c>
      <c r="B467" s="196"/>
      <c r="C467" s="98"/>
      <c r="D467" s="98"/>
      <c r="E467" s="98"/>
    </row>
    <row r="468" spans="1:5" x14ac:dyDescent="0.3">
      <c r="A468" s="197" t="s">
        <v>6</v>
      </c>
      <c r="B468" s="198"/>
      <c r="C468" s="99"/>
      <c r="D468" s="99"/>
      <c r="E468" s="99"/>
    </row>
    <row r="469" spans="1:5" x14ac:dyDescent="0.3">
      <c r="A469" s="199" t="s">
        <v>7</v>
      </c>
      <c r="B469" s="200" t="s">
        <v>960</v>
      </c>
      <c r="C469" s="201"/>
      <c r="D469" s="202"/>
      <c r="E469" s="202"/>
    </row>
    <row r="470" spans="1:5" x14ac:dyDescent="0.3">
      <c r="A470" s="203"/>
      <c r="B470" s="204" t="s">
        <v>9</v>
      </c>
      <c r="C470" s="205"/>
      <c r="D470" s="206"/>
      <c r="E470" s="206"/>
    </row>
    <row r="471" spans="1:5" x14ac:dyDescent="0.3">
      <c r="A471" s="199" t="s">
        <v>10</v>
      </c>
      <c r="B471" s="207" t="s">
        <v>11</v>
      </c>
      <c r="C471" s="53">
        <v>6070</v>
      </c>
      <c r="D471" s="54">
        <v>6100</v>
      </c>
      <c r="E471" s="55" t="s">
        <v>14</v>
      </c>
    </row>
    <row r="472" spans="1:5" x14ac:dyDescent="0.3">
      <c r="A472" s="208"/>
      <c r="B472" s="209" t="s">
        <v>15</v>
      </c>
      <c r="C472" s="216">
        <v>-0.393409570175831</v>
      </c>
      <c r="D472" s="216">
        <v>-0.15177306910882701</v>
      </c>
      <c r="E472" s="210"/>
    </row>
    <row r="473" spans="1:5" x14ac:dyDescent="0.3">
      <c r="A473" s="199" t="s">
        <v>16</v>
      </c>
      <c r="B473" s="207" t="s">
        <v>11</v>
      </c>
      <c r="C473" s="53">
        <v>8010</v>
      </c>
      <c r="D473" s="53">
        <v>7890</v>
      </c>
      <c r="E473" s="55" t="s">
        <v>14</v>
      </c>
    </row>
    <row r="474" spans="1:5" x14ac:dyDescent="0.3">
      <c r="A474" s="208"/>
      <c r="B474" s="209" t="s">
        <v>15</v>
      </c>
      <c r="C474" s="216">
        <v>-0.19944705882352901</v>
      </c>
      <c r="D474" s="216">
        <v>-7.5876050560543806E-2</v>
      </c>
      <c r="E474" s="210"/>
    </row>
    <row r="475" spans="1:5" x14ac:dyDescent="0.3">
      <c r="A475" s="199" t="s">
        <v>19</v>
      </c>
      <c r="B475" s="207" t="s">
        <v>11</v>
      </c>
      <c r="C475" s="53">
        <v>10090</v>
      </c>
      <c r="D475" s="53">
        <v>10920</v>
      </c>
      <c r="E475" s="55" t="s">
        <v>14</v>
      </c>
    </row>
    <row r="476" spans="1:5" x14ac:dyDescent="0.3">
      <c r="A476" s="208"/>
      <c r="B476" s="209" t="s">
        <v>15</v>
      </c>
      <c r="C476" s="216">
        <v>8.5241503326738393E-3</v>
      </c>
      <c r="D476" s="216">
        <v>2.9631451186277E-2</v>
      </c>
      <c r="E476" s="210"/>
    </row>
    <row r="477" spans="1:5" x14ac:dyDescent="0.3">
      <c r="A477" s="199" t="s">
        <v>22</v>
      </c>
      <c r="B477" s="207" t="s">
        <v>11</v>
      </c>
      <c r="C477" s="53">
        <v>13340</v>
      </c>
      <c r="D477" s="53">
        <v>13650</v>
      </c>
      <c r="E477" s="55" t="s">
        <v>14</v>
      </c>
    </row>
    <row r="478" spans="1:5" x14ac:dyDescent="0.3">
      <c r="A478" s="208"/>
      <c r="B478" s="209" t="s">
        <v>15</v>
      </c>
      <c r="C478" s="216">
        <v>0.33445993723849399</v>
      </c>
      <c r="D478" s="216">
        <v>0.109232705561901</v>
      </c>
      <c r="E478" s="210"/>
    </row>
    <row r="479" spans="1:5" ht="34.200000000000003" customHeight="1" x14ac:dyDescent="0.3">
      <c r="A479" s="103" t="s">
        <v>25</v>
      </c>
      <c r="B479" s="103"/>
      <c r="C479" s="103"/>
      <c r="D479" s="103"/>
      <c r="E479" s="103"/>
    </row>
    <row r="480" spans="1:5" x14ac:dyDescent="0.3">
      <c r="A480" s="211" t="s">
        <v>26</v>
      </c>
      <c r="B480" s="188"/>
      <c r="C480" s="188"/>
      <c r="D480" s="188"/>
      <c r="E480" s="188"/>
    </row>
    <row r="481" spans="1:5" x14ac:dyDescent="0.3">
      <c r="A481" s="212" t="s">
        <v>964</v>
      </c>
      <c r="B481" s="188"/>
      <c r="C481" s="188"/>
      <c r="D481" s="84"/>
      <c r="E481" s="84"/>
    </row>
    <row r="482" spans="1:5" x14ac:dyDescent="0.3">
      <c r="A482" s="212" t="s">
        <v>1057</v>
      </c>
      <c r="B482" s="188"/>
      <c r="C482" s="188"/>
      <c r="D482" s="78"/>
      <c r="E482" s="78"/>
    </row>
    <row r="483" spans="1:5" x14ac:dyDescent="0.3">
      <c r="A483" s="212" t="s">
        <v>966</v>
      </c>
      <c r="B483" s="188"/>
      <c r="C483" s="188"/>
      <c r="D483" s="84"/>
      <c r="E483" s="84"/>
    </row>
    <row r="484" spans="1:5" x14ac:dyDescent="0.3">
      <c r="A484" s="211" t="s">
        <v>51</v>
      </c>
      <c r="B484" s="188"/>
      <c r="C484" s="188"/>
      <c r="D484" s="188"/>
      <c r="E484" s="188"/>
    </row>
    <row r="485" spans="1:5" ht="14.4" customHeight="1" x14ac:dyDescent="0.3">
      <c r="A485" s="88" t="s">
        <v>31</v>
      </c>
      <c r="B485" s="89"/>
      <c r="C485" s="89"/>
      <c r="D485" s="89"/>
      <c r="E485" s="90"/>
    </row>
    <row r="486" spans="1:5" x14ac:dyDescent="0.3">
      <c r="A486" s="91" t="s">
        <v>32</v>
      </c>
      <c r="B486" s="91"/>
      <c r="C486" s="91"/>
      <c r="D486" s="91"/>
      <c r="E486" s="91"/>
    </row>
    <row r="487" spans="1:5" x14ac:dyDescent="0.3">
      <c r="A487" s="189" t="s">
        <v>33</v>
      </c>
      <c r="B487" s="189" t="s">
        <v>34</v>
      </c>
      <c r="C487" s="189" t="s">
        <v>35</v>
      </c>
      <c r="D487" s="190" t="s">
        <v>0</v>
      </c>
      <c r="E487" s="190" t="s">
        <v>1</v>
      </c>
    </row>
    <row r="488" spans="1:5" x14ac:dyDescent="0.3">
      <c r="A488" s="191" t="s">
        <v>36</v>
      </c>
      <c r="B488" s="213">
        <v>44341</v>
      </c>
      <c r="C488" s="213">
        <v>46168</v>
      </c>
      <c r="D488" s="214">
        <v>9.0985896498958302E-2</v>
      </c>
      <c r="E488" s="215">
        <v>3</v>
      </c>
    </row>
    <row r="489" spans="1:5" x14ac:dyDescent="0.3">
      <c r="A489" s="191" t="s">
        <v>37</v>
      </c>
      <c r="B489" s="213">
        <v>44313</v>
      </c>
      <c r="C489" s="213">
        <v>46140</v>
      </c>
      <c r="D489" s="214">
        <v>9.06E-2</v>
      </c>
      <c r="E489" s="215">
        <v>3</v>
      </c>
    </row>
    <row r="490" spans="1:5" x14ac:dyDescent="0.3">
      <c r="A490" s="60" t="s">
        <v>38</v>
      </c>
      <c r="B490" s="213">
        <v>44285</v>
      </c>
      <c r="C490" s="213">
        <v>46112</v>
      </c>
      <c r="D490" s="214">
        <v>8.9331412017789699E-2</v>
      </c>
      <c r="E490" s="215">
        <v>3</v>
      </c>
    </row>
    <row r="491" spans="1:5" x14ac:dyDescent="0.3">
      <c r="A491" s="60" t="s">
        <v>39</v>
      </c>
      <c r="B491" s="213">
        <v>44250</v>
      </c>
      <c r="C491" s="213">
        <v>46077</v>
      </c>
      <c r="D491" s="214">
        <v>8.8599999999999998E-2</v>
      </c>
      <c r="E491" s="215">
        <v>3</v>
      </c>
    </row>
    <row r="492" spans="1:5" x14ac:dyDescent="0.3">
      <c r="A492" s="60" t="s">
        <v>40</v>
      </c>
      <c r="B492" s="213">
        <v>44222</v>
      </c>
      <c r="C492" s="213">
        <v>46049</v>
      </c>
      <c r="D492" s="214">
        <v>8.901276754003673E-2</v>
      </c>
      <c r="E492" s="215">
        <v>3</v>
      </c>
    </row>
    <row r="494" spans="1:5" x14ac:dyDescent="0.3">
      <c r="A494" s="92" t="s">
        <v>189</v>
      </c>
      <c r="B494" s="93"/>
      <c r="C494" s="93"/>
      <c r="D494" s="93"/>
      <c r="E494" s="93"/>
    </row>
    <row r="495" spans="1:5" ht="14.4" customHeight="1" x14ac:dyDescent="0.3">
      <c r="A495" s="193" t="s">
        <v>978</v>
      </c>
      <c r="B495" s="194"/>
      <c r="C495" s="97" t="s">
        <v>3</v>
      </c>
      <c r="D495" s="97" t="s">
        <v>979</v>
      </c>
      <c r="E495" s="97"/>
    </row>
    <row r="496" spans="1:5" x14ac:dyDescent="0.3">
      <c r="A496" s="195" t="s">
        <v>1151</v>
      </c>
      <c r="B496" s="196"/>
      <c r="C496" s="98"/>
      <c r="D496" s="98"/>
      <c r="E496" s="98"/>
    </row>
    <row r="497" spans="1:5" x14ac:dyDescent="0.3">
      <c r="A497" s="197" t="s">
        <v>6</v>
      </c>
      <c r="B497" s="198"/>
      <c r="C497" s="99"/>
      <c r="D497" s="99"/>
      <c r="E497" s="99"/>
    </row>
    <row r="498" spans="1:5" x14ac:dyDescent="0.3">
      <c r="A498" s="199" t="s">
        <v>7</v>
      </c>
      <c r="B498" s="200" t="s">
        <v>960</v>
      </c>
      <c r="C498" s="201"/>
      <c r="D498" s="202"/>
      <c r="E498" s="202"/>
    </row>
    <row r="499" spans="1:5" x14ac:dyDescent="0.3">
      <c r="A499" s="203"/>
      <c r="B499" s="204" t="s">
        <v>9</v>
      </c>
      <c r="C499" s="205"/>
      <c r="D499" s="206"/>
      <c r="E499" s="206"/>
    </row>
    <row r="500" spans="1:5" x14ac:dyDescent="0.3">
      <c r="A500" s="199" t="s">
        <v>10</v>
      </c>
      <c r="B500" s="207" t="s">
        <v>11</v>
      </c>
      <c r="C500" s="53">
        <v>7560</v>
      </c>
      <c r="D500" s="54">
        <v>7890</v>
      </c>
      <c r="E500" s="55" t="s">
        <v>14</v>
      </c>
    </row>
    <row r="501" spans="1:5" x14ac:dyDescent="0.3">
      <c r="A501" s="208"/>
      <c r="B501" s="209" t="s">
        <v>15</v>
      </c>
      <c r="C501" s="216">
        <v>-0.24389815459173</v>
      </c>
      <c r="D501" s="216">
        <v>-0.11181777389719599</v>
      </c>
      <c r="E501" s="210"/>
    </row>
    <row r="502" spans="1:5" x14ac:dyDescent="0.3">
      <c r="A502" s="199" t="s">
        <v>16</v>
      </c>
      <c r="B502" s="207" t="s">
        <v>11</v>
      </c>
      <c r="C502" s="53">
        <v>8110</v>
      </c>
      <c r="D502" s="53">
        <v>7680</v>
      </c>
      <c r="E502" s="55" t="s">
        <v>14</v>
      </c>
    </row>
    <row r="503" spans="1:5" x14ac:dyDescent="0.3">
      <c r="A503" s="208"/>
      <c r="B503" s="209" t="s">
        <v>15</v>
      </c>
      <c r="C503" s="216">
        <v>-0.189108465687257</v>
      </c>
      <c r="D503" s="216">
        <v>-0.123406816368255</v>
      </c>
      <c r="E503" s="210"/>
    </row>
    <row r="504" spans="1:5" x14ac:dyDescent="0.3">
      <c r="A504" s="199" t="s">
        <v>19</v>
      </c>
      <c r="B504" s="207" t="s">
        <v>11</v>
      </c>
      <c r="C504" s="53">
        <v>9390</v>
      </c>
      <c r="D504" s="53">
        <v>9710</v>
      </c>
      <c r="E504" s="55" t="s">
        <v>14</v>
      </c>
    </row>
    <row r="505" spans="1:5" x14ac:dyDescent="0.3">
      <c r="A505" s="208"/>
      <c r="B505" s="209" t="s">
        <v>15</v>
      </c>
      <c r="C505" s="216">
        <v>-6.0578416309646901E-2</v>
      </c>
      <c r="D505" s="216">
        <v>-1.4698575065516899E-2</v>
      </c>
      <c r="E505" s="210"/>
    </row>
    <row r="506" spans="1:5" x14ac:dyDescent="0.3">
      <c r="A506" s="199" t="s">
        <v>22</v>
      </c>
      <c r="B506" s="207" t="s">
        <v>11</v>
      </c>
      <c r="C506" s="53">
        <v>11350</v>
      </c>
      <c r="D506" s="53">
        <v>11640</v>
      </c>
      <c r="E506" s="55" t="s">
        <v>14</v>
      </c>
    </row>
    <row r="507" spans="1:5" x14ac:dyDescent="0.3">
      <c r="A507" s="208"/>
      <c r="B507" s="209" t="s">
        <v>15</v>
      </c>
      <c r="C507" s="216">
        <v>0.135345584499066</v>
      </c>
      <c r="D507" s="216">
        <v>7.8925779700995194E-2</v>
      </c>
      <c r="E507" s="210"/>
    </row>
    <row r="508" spans="1:5" ht="34.200000000000003" customHeight="1" x14ac:dyDescent="0.3">
      <c r="A508" s="103" t="s">
        <v>25</v>
      </c>
      <c r="B508" s="103"/>
      <c r="C508" s="103"/>
      <c r="D508" s="103"/>
      <c r="E508" s="103"/>
    </row>
    <row r="509" spans="1:5" x14ac:dyDescent="0.3">
      <c r="A509" s="211" t="s">
        <v>26</v>
      </c>
      <c r="B509" s="188"/>
      <c r="C509" s="188"/>
      <c r="D509" s="188"/>
      <c r="E509" s="188"/>
    </row>
    <row r="510" spans="1:5" x14ac:dyDescent="0.3">
      <c r="A510" s="86" t="s">
        <v>980</v>
      </c>
      <c r="B510" s="86"/>
      <c r="C510" s="86"/>
      <c r="D510" s="86"/>
      <c r="E510" s="86"/>
    </row>
    <row r="511" spans="1:5" x14ac:dyDescent="0.3">
      <c r="A511" s="86" t="s">
        <v>1185</v>
      </c>
      <c r="B511" s="86"/>
      <c r="C511" s="86"/>
      <c r="D511" s="86"/>
      <c r="E511" s="86"/>
    </row>
    <row r="512" spans="1:5" x14ac:dyDescent="0.3">
      <c r="A512" s="212" t="s">
        <v>986</v>
      </c>
      <c r="B512" s="188"/>
      <c r="C512" s="188"/>
      <c r="D512" s="84"/>
      <c r="E512" s="84"/>
    </row>
    <row r="513" spans="1:5" x14ac:dyDescent="0.3">
      <c r="A513" s="211" t="s">
        <v>51</v>
      </c>
      <c r="B513" s="188"/>
      <c r="C513" s="188"/>
      <c r="D513" s="188"/>
      <c r="E513" s="188"/>
    </row>
    <row r="514" spans="1:5" ht="14.4" customHeight="1" x14ac:dyDescent="0.3">
      <c r="A514" s="88" t="s">
        <v>31</v>
      </c>
      <c r="B514" s="89"/>
      <c r="C514" s="89"/>
      <c r="D514" s="89"/>
      <c r="E514" s="90"/>
    </row>
    <row r="515" spans="1:5" x14ac:dyDescent="0.3">
      <c r="A515" s="91" t="s">
        <v>32</v>
      </c>
      <c r="B515" s="91"/>
      <c r="C515" s="91"/>
      <c r="D515" s="91"/>
      <c r="E515" s="91"/>
    </row>
    <row r="516" spans="1:5" x14ac:dyDescent="0.3">
      <c r="A516" s="189" t="s">
        <v>33</v>
      </c>
      <c r="B516" s="189" t="s">
        <v>34</v>
      </c>
      <c r="C516" s="189" t="s">
        <v>35</v>
      </c>
      <c r="D516" s="190" t="s">
        <v>0</v>
      </c>
      <c r="E516" s="190" t="s">
        <v>1</v>
      </c>
    </row>
    <row r="517" spans="1:5" x14ac:dyDescent="0.3">
      <c r="A517" s="191" t="s">
        <v>36</v>
      </c>
      <c r="B517" s="213">
        <v>44334</v>
      </c>
      <c r="C517" s="213">
        <v>46168</v>
      </c>
      <c r="D517" s="214">
        <v>4.2710208754482198E-2</v>
      </c>
      <c r="E517" s="215">
        <v>2</v>
      </c>
    </row>
    <row r="518" spans="1:5" x14ac:dyDescent="0.3">
      <c r="A518" s="191" t="s">
        <v>37</v>
      </c>
      <c r="B518" s="213">
        <v>44306</v>
      </c>
      <c r="C518" s="213">
        <v>46140</v>
      </c>
      <c r="D518" s="214">
        <v>4.24E-2</v>
      </c>
      <c r="E518" s="215">
        <v>2</v>
      </c>
    </row>
    <row r="519" spans="1:5" x14ac:dyDescent="0.3">
      <c r="A519" s="60" t="s">
        <v>38</v>
      </c>
      <c r="B519" s="213">
        <v>44278</v>
      </c>
      <c r="C519" s="213">
        <v>46112</v>
      </c>
      <c r="D519" s="214">
        <v>4.1026914646203415E-2</v>
      </c>
      <c r="E519" s="215">
        <v>2</v>
      </c>
    </row>
    <row r="520" spans="1:5" x14ac:dyDescent="0.3">
      <c r="A520" s="60" t="s">
        <v>39</v>
      </c>
      <c r="B520" s="213">
        <v>44236</v>
      </c>
      <c r="C520" s="213">
        <v>46070</v>
      </c>
      <c r="D520" s="214">
        <v>3.9917842401998069E-2</v>
      </c>
      <c r="E520" s="215">
        <v>2</v>
      </c>
    </row>
    <row r="521" spans="1:5" x14ac:dyDescent="0.3">
      <c r="A521" s="60" t="s">
        <v>40</v>
      </c>
      <c r="B521" s="213">
        <v>44208</v>
      </c>
      <c r="C521" s="213">
        <v>46042</v>
      </c>
      <c r="D521" s="214">
        <v>4.0099077429466487E-2</v>
      </c>
      <c r="E521" s="215">
        <v>2</v>
      </c>
    </row>
    <row r="523" spans="1:5" x14ac:dyDescent="0.3">
      <c r="A523" s="92" t="s">
        <v>210</v>
      </c>
      <c r="B523" s="93"/>
      <c r="C523" s="93"/>
      <c r="D523" s="93"/>
      <c r="E523" s="93"/>
    </row>
    <row r="524" spans="1:5" ht="14.4" customHeight="1" x14ac:dyDescent="0.3">
      <c r="A524" s="193" t="s">
        <v>978</v>
      </c>
      <c r="B524" s="194"/>
      <c r="C524" s="97" t="s">
        <v>3</v>
      </c>
      <c r="D524" s="97" t="s">
        <v>979</v>
      </c>
      <c r="E524" s="97"/>
    </row>
    <row r="525" spans="1:5" x14ac:dyDescent="0.3">
      <c r="A525" s="195" t="s">
        <v>1151</v>
      </c>
      <c r="B525" s="196"/>
      <c r="C525" s="98"/>
      <c r="D525" s="98"/>
      <c r="E525" s="98"/>
    </row>
    <row r="526" spans="1:5" x14ac:dyDescent="0.3">
      <c r="A526" s="197" t="s">
        <v>6</v>
      </c>
      <c r="B526" s="198"/>
      <c r="C526" s="99"/>
      <c r="D526" s="99"/>
      <c r="E526" s="99"/>
    </row>
    <row r="527" spans="1:5" x14ac:dyDescent="0.3">
      <c r="A527" s="199" t="s">
        <v>7</v>
      </c>
      <c r="B527" s="200" t="s">
        <v>960</v>
      </c>
      <c r="C527" s="201"/>
      <c r="D527" s="202"/>
      <c r="E527" s="202"/>
    </row>
    <row r="528" spans="1:5" x14ac:dyDescent="0.3">
      <c r="A528" s="203"/>
      <c r="B528" s="204" t="s">
        <v>9</v>
      </c>
      <c r="C528" s="205"/>
      <c r="D528" s="206"/>
      <c r="E528" s="206"/>
    </row>
    <row r="529" spans="1:5" x14ac:dyDescent="0.3">
      <c r="A529" s="199" t="s">
        <v>10</v>
      </c>
      <c r="B529" s="207" t="s">
        <v>11</v>
      </c>
      <c r="C529" s="53">
        <v>7650</v>
      </c>
      <c r="D529" s="54">
        <v>8130</v>
      </c>
      <c r="E529" s="55" t="s">
        <v>14</v>
      </c>
    </row>
    <row r="530" spans="1:5" x14ac:dyDescent="0.3">
      <c r="A530" s="208"/>
      <c r="B530" s="209" t="s">
        <v>15</v>
      </c>
      <c r="C530" s="216">
        <v>-0.23465009532936601</v>
      </c>
      <c r="D530" s="216">
        <v>-9.8459271082718597E-2</v>
      </c>
      <c r="E530" s="210"/>
    </row>
    <row r="531" spans="1:5" x14ac:dyDescent="0.3">
      <c r="A531" s="199" t="s">
        <v>16</v>
      </c>
      <c r="B531" s="207" t="s">
        <v>11</v>
      </c>
      <c r="C531" s="53">
        <v>8350</v>
      </c>
      <c r="D531" s="53">
        <v>8100</v>
      </c>
      <c r="E531" s="55" t="s">
        <v>14</v>
      </c>
    </row>
    <row r="532" spans="1:5" x14ac:dyDescent="0.3">
      <c r="A532" s="208"/>
      <c r="B532" s="209" t="s">
        <v>15</v>
      </c>
      <c r="C532" s="216">
        <v>-0.16543148780886699</v>
      </c>
      <c r="D532" s="216">
        <v>-9.9906585351550697E-2</v>
      </c>
      <c r="E532" s="210"/>
    </row>
    <row r="533" spans="1:5" x14ac:dyDescent="0.3">
      <c r="A533" s="199" t="s">
        <v>19</v>
      </c>
      <c r="B533" s="207" t="s">
        <v>11</v>
      </c>
      <c r="C533" s="53">
        <v>9750</v>
      </c>
      <c r="D533" s="53">
        <v>10080</v>
      </c>
      <c r="E533" s="55" t="s">
        <v>14</v>
      </c>
    </row>
    <row r="534" spans="1:5" x14ac:dyDescent="0.3">
      <c r="A534" s="208"/>
      <c r="B534" s="209" t="s">
        <v>15</v>
      </c>
      <c r="C534" s="216">
        <v>-2.4586816070235301E-2</v>
      </c>
      <c r="D534" s="216">
        <v>4.1358492113203801E-3</v>
      </c>
      <c r="E534" s="210"/>
    </row>
    <row r="535" spans="1:5" x14ac:dyDescent="0.3">
      <c r="A535" s="199" t="s">
        <v>22</v>
      </c>
      <c r="B535" s="207" t="s">
        <v>11</v>
      </c>
      <c r="C535" s="53">
        <v>11690</v>
      </c>
      <c r="D535" s="53">
        <v>12090</v>
      </c>
      <c r="E535" s="55" t="s">
        <v>14</v>
      </c>
    </row>
    <row r="536" spans="1:5" x14ac:dyDescent="0.3">
      <c r="A536" s="208"/>
      <c r="B536" s="209" t="s">
        <v>15</v>
      </c>
      <c r="C536" s="216">
        <v>0.168777637079916</v>
      </c>
      <c r="D536" s="216">
        <v>9.9341583635793193E-2</v>
      </c>
      <c r="E536" s="210"/>
    </row>
    <row r="537" spans="1:5" ht="32.4" customHeight="1" x14ac:dyDescent="0.3">
      <c r="A537" s="103" t="s">
        <v>25</v>
      </c>
      <c r="B537" s="103"/>
      <c r="C537" s="103"/>
      <c r="D537" s="103"/>
      <c r="E537" s="103"/>
    </row>
    <row r="538" spans="1:5" x14ac:dyDescent="0.3">
      <c r="A538" s="211" t="s">
        <v>26</v>
      </c>
      <c r="B538" s="188"/>
      <c r="C538" s="188"/>
      <c r="D538" s="188"/>
      <c r="E538" s="188"/>
    </row>
    <row r="539" spans="1:5" x14ac:dyDescent="0.3">
      <c r="A539" s="212" t="s">
        <v>980</v>
      </c>
      <c r="B539" s="188"/>
      <c r="C539" s="188"/>
      <c r="D539" s="78"/>
      <c r="E539" s="78"/>
    </row>
    <row r="540" spans="1:5" x14ac:dyDescent="0.3">
      <c r="A540" s="212" t="s">
        <v>1186</v>
      </c>
      <c r="B540" s="188"/>
      <c r="C540" s="188"/>
      <c r="D540" s="78"/>
      <c r="E540" s="78"/>
    </row>
    <row r="541" spans="1:5" x14ac:dyDescent="0.3">
      <c r="A541" s="212" t="s">
        <v>986</v>
      </c>
      <c r="B541" s="188"/>
      <c r="C541" s="188"/>
      <c r="D541" s="84"/>
      <c r="E541" s="84"/>
    </row>
    <row r="542" spans="1:5" x14ac:dyDescent="0.3">
      <c r="A542" s="211" t="s">
        <v>51</v>
      </c>
      <c r="B542" s="188"/>
      <c r="C542" s="188"/>
      <c r="D542" s="188"/>
      <c r="E542" s="188"/>
    </row>
    <row r="543" spans="1:5" ht="14.4" customHeight="1" x14ac:dyDescent="0.3">
      <c r="A543" s="88" t="s">
        <v>31</v>
      </c>
      <c r="B543" s="89"/>
      <c r="C543" s="89"/>
      <c r="D543" s="89"/>
      <c r="E543" s="90"/>
    </row>
    <row r="544" spans="1:5" x14ac:dyDescent="0.3">
      <c r="A544" s="91" t="s">
        <v>32</v>
      </c>
      <c r="B544" s="91"/>
      <c r="C544" s="91"/>
      <c r="D544" s="91"/>
      <c r="E544" s="91"/>
    </row>
    <row r="545" spans="1:5" x14ac:dyDescent="0.3">
      <c r="A545" s="189" t="s">
        <v>33</v>
      </c>
      <c r="B545" s="189" t="s">
        <v>34</v>
      </c>
      <c r="C545" s="189" t="s">
        <v>35</v>
      </c>
      <c r="D545" s="190" t="s">
        <v>0</v>
      </c>
      <c r="E545" s="190" t="s">
        <v>1</v>
      </c>
    </row>
    <row r="546" spans="1:5" x14ac:dyDescent="0.3">
      <c r="A546" s="191" t="s">
        <v>36</v>
      </c>
      <c r="B546" s="213">
        <v>44341</v>
      </c>
      <c r="C546" s="213">
        <v>46168</v>
      </c>
      <c r="D546" s="214">
        <v>3.4753892040334397E-2</v>
      </c>
      <c r="E546" s="215">
        <v>2</v>
      </c>
    </row>
    <row r="547" spans="1:5" x14ac:dyDescent="0.3">
      <c r="A547" s="191" t="s">
        <v>37</v>
      </c>
      <c r="B547" s="213">
        <v>44313</v>
      </c>
      <c r="C547" s="213">
        <v>46140</v>
      </c>
      <c r="D547" s="214">
        <v>3.4703205224514602E-2</v>
      </c>
      <c r="E547" s="215">
        <v>2</v>
      </c>
    </row>
    <row r="548" spans="1:5" x14ac:dyDescent="0.3">
      <c r="A548" s="60" t="s">
        <v>38</v>
      </c>
      <c r="B548" s="213">
        <v>44285</v>
      </c>
      <c r="C548" s="213">
        <v>46112</v>
      </c>
      <c r="D548" s="214">
        <v>3.4438295271855865E-2</v>
      </c>
      <c r="E548" s="215">
        <v>2</v>
      </c>
    </row>
    <row r="549" spans="1:5" x14ac:dyDescent="0.3">
      <c r="A549" s="60" t="s">
        <v>39</v>
      </c>
      <c r="B549" s="213">
        <v>44250</v>
      </c>
      <c r="C549" s="213">
        <v>46077</v>
      </c>
      <c r="D549" s="214">
        <v>3.4287765573042819E-2</v>
      </c>
      <c r="E549" s="215">
        <v>2</v>
      </c>
    </row>
    <row r="550" spans="1:5" x14ac:dyDescent="0.3">
      <c r="A550" s="60" t="s">
        <v>40</v>
      </c>
      <c r="B550" s="213">
        <v>44222</v>
      </c>
      <c r="C550" s="213">
        <v>46049</v>
      </c>
      <c r="D550" s="214">
        <v>3.4512366913708147E-2</v>
      </c>
      <c r="E550" s="215">
        <v>2</v>
      </c>
    </row>
    <row r="552" spans="1:5" x14ac:dyDescent="0.3">
      <c r="A552" s="92" t="s">
        <v>839</v>
      </c>
      <c r="B552" s="93"/>
      <c r="C552" s="93"/>
      <c r="D552" s="93"/>
      <c r="E552" s="93"/>
    </row>
    <row r="553" spans="1:5" ht="14.4" customHeight="1" x14ac:dyDescent="0.3">
      <c r="A553" s="193" t="s">
        <v>1167</v>
      </c>
      <c r="B553" s="194"/>
      <c r="C553" s="97" t="s">
        <v>3</v>
      </c>
      <c r="D553" s="97" t="s">
        <v>959</v>
      </c>
      <c r="E553" s="97"/>
    </row>
    <row r="554" spans="1:5" x14ac:dyDescent="0.3">
      <c r="A554" s="195" t="s">
        <v>1151</v>
      </c>
      <c r="B554" s="196"/>
      <c r="C554" s="98"/>
      <c r="D554" s="98"/>
      <c r="E554" s="98"/>
    </row>
    <row r="555" spans="1:5" x14ac:dyDescent="0.3">
      <c r="A555" s="197" t="s">
        <v>6</v>
      </c>
      <c r="B555" s="198"/>
      <c r="C555" s="99"/>
      <c r="D555" s="99"/>
      <c r="E555" s="99"/>
    </row>
    <row r="556" spans="1:5" x14ac:dyDescent="0.3">
      <c r="A556" s="199" t="s">
        <v>7</v>
      </c>
      <c r="B556" s="200" t="s">
        <v>960</v>
      </c>
      <c r="C556" s="201"/>
      <c r="D556" s="202"/>
      <c r="E556" s="202"/>
    </row>
    <row r="557" spans="1:5" x14ac:dyDescent="0.3">
      <c r="A557" s="203"/>
      <c r="B557" s="204" t="s">
        <v>9</v>
      </c>
      <c r="C557" s="205"/>
      <c r="D557" s="206"/>
      <c r="E557" s="206"/>
    </row>
    <row r="558" spans="1:5" x14ac:dyDescent="0.3">
      <c r="A558" s="199" t="s">
        <v>10</v>
      </c>
      <c r="B558" s="207" t="s">
        <v>11</v>
      </c>
      <c r="C558" s="53">
        <v>5930</v>
      </c>
      <c r="D558" s="54">
        <v>5530</v>
      </c>
      <c r="E558" s="55" t="s">
        <v>14</v>
      </c>
    </row>
    <row r="559" spans="1:5" x14ac:dyDescent="0.3">
      <c r="A559" s="208"/>
      <c r="B559" s="209" t="s">
        <v>15</v>
      </c>
      <c r="C559" s="216">
        <v>-0.40738018065044701</v>
      </c>
      <c r="D559" s="216">
        <v>-0.179059252040802</v>
      </c>
      <c r="E559" s="210"/>
    </row>
    <row r="560" spans="1:5" x14ac:dyDescent="0.3">
      <c r="A560" s="199" t="s">
        <v>16</v>
      </c>
      <c r="B560" s="207" t="s">
        <v>11</v>
      </c>
      <c r="C560" s="53">
        <v>8080</v>
      </c>
      <c r="D560" s="53" t="s">
        <v>677</v>
      </c>
      <c r="E560" s="55" t="s">
        <v>14</v>
      </c>
    </row>
    <row r="561" spans="1:5" x14ac:dyDescent="0.3">
      <c r="A561" s="208"/>
      <c r="B561" s="209" t="s">
        <v>15</v>
      </c>
      <c r="C561" s="216">
        <v>-0.191929689109751</v>
      </c>
      <c r="D561" s="216">
        <v>-3.3599999999999998E-2</v>
      </c>
      <c r="E561" s="210"/>
    </row>
    <row r="562" spans="1:5" x14ac:dyDescent="0.3">
      <c r="A562" s="199" t="s">
        <v>19</v>
      </c>
      <c r="B562" s="207" t="s">
        <v>11</v>
      </c>
      <c r="C562" s="53">
        <v>9930</v>
      </c>
      <c r="D562" s="53" t="s">
        <v>1187</v>
      </c>
      <c r="E562" s="55" t="s">
        <v>14</v>
      </c>
    </row>
    <row r="563" spans="1:5" x14ac:dyDescent="0.3">
      <c r="A563" s="208"/>
      <c r="B563" s="209" t="s">
        <v>15</v>
      </c>
      <c r="C563" s="216">
        <v>-8.2876112270680001E-3</v>
      </c>
      <c r="D563" s="216">
        <v>4.4999999999999998E-2</v>
      </c>
      <c r="E563" s="210"/>
    </row>
    <row r="564" spans="1:5" x14ac:dyDescent="0.3">
      <c r="A564" s="199" t="s">
        <v>22</v>
      </c>
      <c r="B564" s="207" t="s">
        <v>11</v>
      </c>
      <c r="C564" s="53">
        <v>12550</v>
      </c>
      <c r="D564" s="53" t="s">
        <v>844</v>
      </c>
      <c r="E564" s="55" t="s">
        <v>14</v>
      </c>
    </row>
    <row r="565" spans="1:5" x14ac:dyDescent="0.3">
      <c r="A565" s="208"/>
      <c r="B565" s="209" t="s">
        <v>15</v>
      </c>
      <c r="C565" s="216">
        <v>0.25541641989931901</v>
      </c>
      <c r="D565" s="216">
        <v>0.12720000000000001</v>
      </c>
      <c r="E565" s="210"/>
    </row>
    <row r="566" spans="1:5" ht="36" customHeight="1" x14ac:dyDescent="0.3">
      <c r="A566" s="103" t="s">
        <v>25</v>
      </c>
      <c r="B566" s="103"/>
      <c r="C566" s="103"/>
      <c r="D566" s="103"/>
      <c r="E566" s="103"/>
    </row>
    <row r="567" spans="1:5" x14ac:dyDescent="0.3">
      <c r="A567" s="211" t="s">
        <v>26</v>
      </c>
      <c r="B567" s="188"/>
      <c r="C567" s="188"/>
      <c r="D567" s="188"/>
      <c r="E567" s="188"/>
    </row>
    <row r="568" spans="1:5" x14ac:dyDescent="0.3">
      <c r="A568" s="212" t="s">
        <v>1188</v>
      </c>
      <c r="B568" s="188"/>
      <c r="C568" s="188"/>
      <c r="D568" s="78"/>
      <c r="E568" s="78"/>
    </row>
    <row r="569" spans="1:5" x14ac:dyDescent="0.3">
      <c r="A569" s="212" t="s">
        <v>1189</v>
      </c>
      <c r="B569" s="188"/>
      <c r="C569" s="188"/>
      <c r="D569" s="78"/>
      <c r="E569" s="78"/>
    </row>
    <row r="570" spans="1:5" x14ac:dyDescent="0.3">
      <c r="A570" s="212" t="s">
        <v>1183</v>
      </c>
      <c r="B570" s="188"/>
      <c r="C570" s="188"/>
      <c r="D570" s="78"/>
      <c r="E570" s="78"/>
    </row>
    <row r="571" spans="1:5" x14ac:dyDescent="0.3">
      <c r="A571" s="211" t="s">
        <v>30</v>
      </c>
      <c r="B571" s="188"/>
      <c r="C571" s="188"/>
      <c r="D571" s="188"/>
      <c r="E571" s="188"/>
    </row>
    <row r="572" spans="1:5" ht="14.4" customHeight="1" x14ac:dyDescent="0.3">
      <c r="A572" s="88" t="s">
        <v>31</v>
      </c>
      <c r="B572" s="89"/>
      <c r="C572" s="89"/>
      <c r="D572" s="89"/>
      <c r="E572" s="90"/>
    </row>
    <row r="573" spans="1:5" x14ac:dyDescent="0.3">
      <c r="A573" s="91" t="s">
        <v>32</v>
      </c>
      <c r="B573" s="91"/>
      <c r="C573" s="91"/>
      <c r="D573" s="91"/>
      <c r="E573" s="91"/>
    </row>
    <row r="574" spans="1:5" x14ac:dyDescent="0.3">
      <c r="A574" s="189" t="s">
        <v>33</v>
      </c>
      <c r="B574" s="189" t="s">
        <v>34</v>
      </c>
      <c r="C574" s="189" t="s">
        <v>35</v>
      </c>
      <c r="D574" s="190" t="s">
        <v>0</v>
      </c>
      <c r="E574" s="190" t="s">
        <v>1</v>
      </c>
    </row>
    <row r="575" spans="1:5" x14ac:dyDescent="0.3">
      <c r="A575" s="191" t="s">
        <v>36</v>
      </c>
      <c r="B575" s="213">
        <v>44342</v>
      </c>
      <c r="C575" s="213">
        <v>46169</v>
      </c>
      <c r="D575" s="214">
        <v>9.8037041541638295E-2</v>
      </c>
      <c r="E575" s="215">
        <v>3</v>
      </c>
    </row>
    <row r="576" spans="1:5" x14ac:dyDescent="0.3">
      <c r="A576" s="191" t="s">
        <v>37</v>
      </c>
      <c r="B576" s="213">
        <v>44314</v>
      </c>
      <c r="C576" s="213">
        <v>46141</v>
      </c>
      <c r="D576" s="214">
        <v>9.8500000000000004E-2</v>
      </c>
      <c r="E576" s="215">
        <v>3</v>
      </c>
    </row>
    <row r="577" spans="1:5" x14ac:dyDescent="0.3">
      <c r="A577" s="60" t="s">
        <v>38</v>
      </c>
      <c r="B577" s="213">
        <v>44279</v>
      </c>
      <c r="C577" s="213">
        <v>46106</v>
      </c>
      <c r="D577" s="214">
        <v>9.8699999999999996E-2</v>
      </c>
      <c r="E577" s="215">
        <v>3</v>
      </c>
    </row>
    <row r="578" spans="1:5" x14ac:dyDescent="0.3">
      <c r="A578" s="60" t="s">
        <v>39</v>
      </c>
      <c r="B578" s="213">
        <v>44251</v>
      </c>
      <c r="C578" s="213">
        <v>46078</v>
      </c>
      <c r="D578" s="214">
        <v>9.9248522183804005E-2</v>
      </c>
      <c r="E578" s="215">
        <v>3</v>
      </c>
    </row>
    <row r="579" spans="1:5" x14ac:dyDescent="0.3">
      <c r="A579" s="60" t="s">
        <v>40</v>
      </c>
      <c r="B579" s="213">
        <v>44223</v>
      </c>
      <c r="C579" s="213">
        <v>46050</v>
      </c>
      <c r="D579" s="214">
        <v>9.9961587631895443E-2</v>
      </c>
      <c r="E579" s="215">
        <v>3</v>
      </c>
    </row>
    <row r="581" spans="1:5" x14ac:dyDescent="0.3">
      <c r="A581" s="92" t="s">
        <v>218</v>
      </c>
      <c r="B581" s="93"/>
      <c r="C581" s="93"/>
      <c r="D581" s="93"/>
      <c r="E581" s="93"/>
    </row>
    <row r="582" spans="1:5" ht="14.4" customHeight="1" x14ac:dyDescent="0.3">
      <c r="A582" s="193" t="s">
        <v>958</v>
      </c>
      <c r="B582" s="194"/>
      <c r="C582" s="97" t="s">
        <v>3</v>
      </c>
      <c r="D582" s="97" t="s">
        <v>959</v>
      </c>
      <c r="E582" s="97"/>
    </row>
    <row r="583" spans="1:5" x14ac:dyDescent="0.3">
      <c r="A583" s="195" t="s">
        <v>1151</v>
      </c>
      <c r="B583" s="196"/>
      <c r="C583" s="98"/>
      <c r="D583" s="98"/>
      <c r="E583" s="98"/>
    </row>
    <row r="584" spans="1:5" x14ac:dyDescent="0.3">
      <c r="A584" s="197" t="s">
        <v>6</v>
      </c>
      <c r="B584" s="198"/>
      <c r="C584" s="99"/>
      <c r="D584" s="99"/>
      <c r="E584" s="99"/>
    </row>
    <row r="585" spans="1:5" x14ac:dyDescent="0.3">
      <c r="A585" s="199" t="s">
        <v>7</v>
      </c>
      <c r="B585" s="200" t="s">
        <v>960</v>
      </c>
      <c r="C585" s="201"/>
      <c r="D585" s="202"/>
      <c r="E585" s="202"/>
    </row>
    <row r="586" spans="1:5" x14ac:dyDescent="0.3">
      <c r="A586" s="203"/>
      <c r="B586" s="204" t="s">
        <v>9</v>
      </c>
      <c r="C586" s="205"/>
      <c r="D586" s="206"/>
      <c r="E586" s="206"/>
    </row>
    <row r="587" spans="1:5" x14ac:dyDescent="0.3">
      <c r="A587" s="199" t="s">
        <v>10</v>
      </c>
      <c r="B587" s="207" t="s">
        <v>11</v>
      </c>
      <c r="C587" s="53">
        <v>6160</v>
      </c>
      <c r="D587" s="54">
        <v>6330</v>
      </c>
      <c r="E587" s="55" t="s">
        <v>14</v>
      </c>
    </row>
    <row r="588" spans="1:5" x14ac:dyDescent="0.3">
      <c r="A588" s="208"/>
      <c r="B588" s="209" t="s">
        <v>15</v>
      </c>
      <c r="C588" s="216">
        <v>-0.38439071916534301</v>
      </c>
      <c r="D588" s="216">
        <v>-0.141172536924347</v>
      </c>
      <c r="E588" s="210"/>
    </row>
    <row r="589" spans="1:5" x14ac:dyDescent="0.3">
      <c r="A589" s="199" t="s">
        <v>16</v>
      </c>
      <c r="B589" s="207" t="s">
        <v>11</v>
      </c>
      <c r="C589" s="53">
        <v>7950</v>
      </c>
      <c r="D589" s="53">
        <v>7890</v>
      </c>
      <c r="E589" s="55" t="s">
        <v>14</v>
      </c>
    </row>
    <row r="590" spans="1:5" x14ac:dyDescent="0.3">
      <c r="A590" s="208"/>
      <c r="B590" s="209" t="s">
        <v>15</v>
      </c>
      <c r="C590" s="216">
        <v>-0.20462937972863801</v>
      </c>
      <c r="D590" s="216">
        <v>-7.6060994733829296E-2</v>
      </c>
      <c r="E590" s="210"/>
    </row>
    <row r="591" spans="1:5" x14ac:dyDescent="0.3">
      <c r="A591" s="199" t="s">
        <v>19</v>
      </c>
      <c r="B591" s="207" t="s">
        <v>11</v>
      </c>
      <c r="C591" s="53">
        <v>9510</v>
      </c>
      <c r="D591" s="53">
        <v>10030</v>
      </c>
      <c r="E591" s="55" t="s">
        <v>14</v>
      </c>
    </row>
    <row r="592" spans="1:5" x14ac:dyDescent="0.3">
      <c r="A592" s="208"/>
      <c r="B592" s="209" t="s">
        <v>15</v>
      </c>
      <c r="C592" s="216">
        <v>-4.9472130375587502E-2</v>
      </c>
      <c r="D592" s="216">
        <v>1.0342118191266601E-3</v>
      </c>
      <c r="E592" s="210"/>
    </row>
    <row r="593" spans="1:5" x14ac:dyDescent="0.3">
      <c r="A593" s="199" t="s">
        <v>22</v>
      </c>
      <c r="B593" s="207" t="s">
        <v>11</v>
      </c>
      <c r="C593" s="53">
        <v>12570</v>
      </c>
      <c r="D593" s="53">
        <v>12300</v>
      </c>
      <c r="E593" s="55" t="s">
        <v>14</v>
      </c>
    </row>
    <row r="594" spans="1:5" x14ac:dyDescent="0.3">
      <c r="A594" s="208"/>
      <c r="B594" s="209" t="s">
        <v>15</v>
      </c>
      <c r="C594" s="216">
        <v>0.25663387132434201</v>
      </c>
      <c r="D594" s="216">
        <v>7.1580962201388099E-2</v>
      </c>
      <c r="E594" s="210"/>
    </row>
    <row r="595" spans="1:5" ht="34.200000000000003" customHeight="1" x14ac:dyDescent="0.3">
      <c r="A595" s="103" t="s">
        <v>25</v>
      </c>
      <c r="B595" s="103"/>
      <c r="C595" s="103"/>
      <c r="D595" s="103"/>
      <c r="E595" s="103"/>
    </row>
    <row r="596" spans="1:5" x14ac:dyDescent="0.3">
      <c r="A596" s="211" t="s">
        <v>26</v>
      </c>
      <c r="B596" s="188"/>
      <c r="C596" s="188"/>
      <c r="D596" s="188"/>
      <c r="E596" s="188"/>
    </row>
    <row r="597" spans="1:5" x14ac:dyDescent="0.3">
      <c r="A597" s="212" t="s">
        <v>961</v>
      </c>
      <c r="B597" s="188"/>
      <c r="C597" s="188"/>
      <c r="D597" s="78"/>
      <c r="E597" s="78"/>
    </row>
    <row r="598" spans="1:5" x14ac:dyDescent="0.3">
      <c r="A598" s="212" t="s">
        <v>1190</v>
      </c>
      <c r="B598" s="188"/>
      <c r="C598" s="188"/>
      <c r="D598" s="78"/>
      <c r="E598" s="78"/>
    </row>
    <row r="599" spans="1:5" x14ac:dyDescent="0.3">
      <c r="A599" s="212" t="s">
        <v>966</v>
      </c>
      <c r="B599" s="188"/>
      <c r="C599" s="188"/>
      <c r="D599" s="84"/>
      <c r="E599" s="84"/>
    </row>
    <row r="600" spans="1:5" x14ac:dyDescent="0.3">
      <c r="A600" s="211" t="s">
        <v>30</v>
      </c>
      <c r="B600" s="188"/>
      <c r="C600" s="188"/>
      <c r="D600" s="188"/>
      <c r="E600" s="188"/>
    </row>
    <row r="601" spans="1:5" ht="14.4" customHeight="1" x14ac:dyDescent="0.3">
      <c r="A601" s="88" t="s">
        <v>31</v>
      </c>
      <c r="B601" s="89"/>
      <c r="C601" s="89"/>
      <c r="D601" s="89"/>
      <c r="E601" s="90"/>
    </row>
    <row r="602" spans="1:5" x14ac:dyDescent="0.3">
      <c r="A602" s="91" t="s">
        <v>32</v>
      </c>
      <c r="B602" s="91"/>
      <c r="C602" s="91"/>
      <c r="D602" s="91"/>
      <c r="E602" s="91"/>
    </row>
    <row r="603" spans="1:5" x14ac:dyDescent="0.3">
      <c r="A603" s="189" t="s">
        <v>33</v>
      </c>
      <c r="B603" s="189" t="s">
        <v>34</v>
      </c>
      <c r="C603" s="189" t="s">
        <v>35</v>
      </c>
      <c r="D603" s="190" t="s">
        <v>0</v>
      </c>
      <c r="E603" s="190" t="s">
        <v>1</v>
      </c>
    </row>
    <row r="604" spans="1:5" x14ac:dyDescent="0.3">
      <c r="A604" s="191" t="s">
        <v>36</v>
      </c>
      <c r="B604" s="213">
        <v>44341</v>
      </c>
      <c r="C604" s="213">
        <v>46168</v>
      </c>
      <c r="D604" s="214">
        <v>6.97458499401655E-2</v>
      </c>
      <c r="E604" s="215">
        <v>3</v>
      </c>
    </row>
    <row r="605" spans="1:5" x14ac:dyDescent="0.3">
      <c r="A605" s="191" t="s">
        <v>37</v>
      </c>
      <c r="B605" s="213">
        <v>44313</v>
      </c>
      <c r="C605" s="213">
        <v>46140</v>
      </c>
      <c r="D605" s="214">
        <v>6.9400000000000003E-2</v>
      </c>
      <c r="E605" s="215">
        <v>3</v>
      </c>
    </row>
    <row r="606" spans="1:5" x14ac:dyDescent="0.3">
      <c r="A606" s="60" t="s">
        <v>38</v>
      </c>
      <c r="B606" s="213">
        <v>44285</v>
      </c>
      <c r="C606" s="213">
        <v>46112</v>
      </c>
      <c r="D606" s="214">
        <v>6.8004756086158913E-2</v>
      </c>
      <c r="E606" s="215">
        <v>3</v>
      </c>
    </row>
    <row r="607" spans="1:5" x14ac:dyDescent="0.3">
      <c r="A607" s="60" t="s">
        <v>39</v>
      </c>
      <c r="B607" s="213">
        <v>44250</v>
      </c>
      <c r="C607" s="213">
        <v>46077</v>
      </c>
      <c r="D607" s="214">
        <v>6.7472376395662309E-2</v>
      </c>
      <c r="E607" s="215">
        <v>3</v>
      </c>
    </row>
    <row r="608" spans="1:5" x14ac:dyDescent="0.3">
      <c r="A608" s="60" t="s">
        <v>40</v>
      </c>
      <c r="B608" s="213">
        <v>44222</v>
      </c>
      <c r="C608" s="213">
        <v>46049</v>
      </c>
      <c r="D608" s="214">
        <v>6.7862196275552122E-2</v>
      </c>
      <c r="E608" s="215">
        <v>3</v>
      </c>
    </row>
    <row r="610" spans="1:5" x14ac:dyDescent="0.3">
      <c r="A610" s="92" t="s">
        <v>226</v>
      </c>
      <c r="B610" s="93"/>
      <c r="C610" s="93"/>
      <c r="D610" s="93"/>
      <c r="E610" s="93"/>
    </row>
    <row r="611" spans="1:5" ht="14.4" customHeight="1" x14ac:dyDescent="0.3">
      <c r="A611" s="193" t="s">
        <v>958</v>
      </c>
      <c r="B611" s="194"/>
      <c r="C611" s="97" t="s">
        <v>3</v>
      </c>
      <c r="D611" s="97" t="s">
        <v>959</v>
      </c>
      <c r="E611" s="97"/>
    </row>
    <row r="612" spans="1:5" x14ac:dyDescent="0.3">
      <c r="A612" s="195" t="s">
        <v>1151</v>
      </c>
      <c r="B612" s="196"/>
      <c r="C612" s="98"/>
      <c r="D612" s="98"/>
      <c r="E612" s="98"/>
    </row>
    <row r="613" spans="1:5" x14ac:dyDescent="0.3">
      <c r="A613" s="197" t="s">
        <v>6</v>
      </c>
      <c r="B613" s="198"/>
      <c r="C613" s="99"/>
      <c r="D613" s="99"/>
      <c r="E613" s="99"/>
    </row>
    <row r="614" spans="1:5" x14ac:dyDescent="0.3">
      <c r="A614" s="199" t="s">
        <v>7</v>
      </c>
      <c r="B614" s="200" t="s">
        <v>960</v>
      </c>
      <c r="C614" s="201"/>
      <c r="D614" s="202"/>
      <c r="E614" s="202"/>
    </row>
    <row r="615" spans="1:5" x14ac:dyDescent="0.3">
      <c r="A615" s="203"/>
      <c r="B615" s="204" t="s">
        <v>9</v>
      </c>
      <c r="C615" s="205"/>
      <c r="D615" s="206"/>
      <c r="E615" s="206"/>
    </row>
    <row r="616" spans="1:5" x14ac:dyDescent="0.3">
      <c r="A616" s="199" t="s">
        <v>10</v>
      </c>
      <c r="B616" s="207" t="s">
        <v>11</v>
      </c>
      <c r="C616" s="53">
        <v>7170</v>
      </c>
      <c r="D616" s="54">
        <v>7280</v>
      </c>
      <c r="E616" s="55" t="s">
        <v>14</v>
      </c>
    </row>
    <row r="617" spans="1:5" x14ac:dyDescent="0.3">
      <c r="A617" s="208"/>
      <c r="B617" s="209" t="s">
        <v>15</v>
      </c>
      <c r="C617" s="216">
        <v>-0.28344554449359299</v>
      </c>
      <c r="D617" s="216">
        <v>-0.100517694211519</v>
      </c>
      <c r="E617" s="210"/>
    </row>
    <row r="618" spans="1:5" x14ac:dyDescent="0.3">
      <c r="A618" s="199" t="s">
        <v>16</v>
      </c>
      <c r="B618" s="207" t="s">
        <v>11</v>
      </c>
      <c r="C618" s="53">
        <v>8120</v>
      </c>
      <c r="D618" s="53">
        <v>8180</v>
      </c>
      <c r="E618" s="55" t="s">
        <v>14</v>
      </c>
    </row>
    <row r="619" spans="1:5" x14ac:dyDescent="0.3">
      <c r="A619" s="208"/>
      <c r="B619" s="209" t="s">
        <v>15</v>
      </c>
      <c r="C619" s="216">
        <v>-0.18822297773285601</v>
      </c>
      <c r="D619" s="216">
        <v>-6.4630706136288602E-2</v>
      </c>
      <c r="E619" s="210"/>
    </row>
    <row r="620" spans="1:5" x14ac:dyDescent="0.3">
      <c r="A620" s="199" t="s">
        <v>19</v>
      </c>
      <c r="B620" s="207" t="s">
        <v>11</v>
      </c>
      <c r="C620" s="53">
        <v>9500</v>
      </c>
      <c r="D620" s="53">
        <v>9940</v>
      </c>
      <c r="E620" s="55" t="s">
        <v>14</v>
      </c>
    </row>
    <row r="621" spans="1:5" x14ac:dyDescent="0.3">
      <c r="A621" s="208"/>
      <c r="B621" s="209" t="s">
        <v>15</v>
      </c>
      <c r="C621" s="216">
        <v>-4.9974801061008198E-2</v>
      </c>
      <c r="D621" s="216">
        <v>-1.9969575944012198E-3</v>
      </c>
      <c r="E621" s="210"/>
    </row>
    <row r="622" spans="1:5" x14ac:dyDescent="0.3">
      <c r="A622" s="199" t="s">
        <v>22</v>
      </c>
      <c r="B622" s="207" t="s">
        <v>11</v>
      </c>
      <c r="C622" s="53">
        <v>11620</v>
      </c>
      <c r="D622" s="53">
        <v>11590</v>
      </c>
      <c r="E622" s="55" t="s">
        <v>14</v>
      </c>
    </row>
    <row r="623" spans="1:5" x14ac:dyDescent="0.3">
      <c r="A623" s="208"/>
      <c r="B623" s="209" t="s">
        <v>15</v>
      </c>
      <c r="C623" s="216">
        <v>0.162463666807175</v>
      </c>
      <c r="D623" s="216">
        <v>5.0388336731111802E-2</v>
      </c>
      <c r="E623" s="210"/>
    </row>
    <row r="624" spans="1:5" ht="33" customHeight="1" x14ac:dyDescent="0.3">
      <c r="A624" s="103" t="s">
        <v>25</v>
      </c>
      <c r="B624" s="103"/>
      <c r="C624" s="103"/>
      <c r="D624" s="103"/>
      <c r="E624" s="103"/>
    </row>
    <row r="625" spans="1:5" x14ac:dyDescent="0.3">
      <c r="A625" s="211" t="s">
        <v>26</v>
      </c>
      <c r="B625" s="188"/>
      <c r="C625" s="188"/>
      <c r="D625" s="188"/>
      <c r="E625" s="188"/>
    </row>
    <row r="626" spans="1:5" x14ac:dyDescent="0.3">
      <c r="A626" s="212" t="s">
        <v>961</v>
      </c>
      <c r="B626" s="188"/>
      <c r="C626" s="188"/>
      <c r="D626" s="84"/>
      <c r="E626" s="84"/>
    </row>
    <row r="627" spans="1:5" x14ac:dyDescent="0.3">
      <c r="A627" s="212" t="s">
        <v>1123</v>
      </c>
      <c r="B627" s="188"/>
      <c r="C627" s="188"/>
      <c r="D627" s="78"/>
      <c r="E627" s="78"/>
    </row>
    <row r="628" spans="1:5" x14ac:dyDescent="0.3">
      <c r="A628" s="212" t="s">
        <v>966</v>
      </c>
      <c r="B628" s="188"/>
      <c r="C628" s="188"/>
      <c r="D628" s="78"/>
      <c r="E628" s="78"/>
    </row>
    <row r="629" spans="1:5" x14ac:dyDescent="0.3">
      <c r="A629" s="211" t="s">
        <v>30</v>
      </c>
      <c r="B629" s="188"/>
      <c r="C629" s="188"/>
      <c r="D629" s="188"/>
      <c r="E629" s="188"/>
    </row>
    <row r="630" spans="1:5" ht="14.4" customHeight="1" x14ac:dyDescent="0.3">
      <c r="A630" s="88" t="s">
        <v>31</v>
      </c>
      <c r="B630" s="89"/>
      <c r="C630" s="89"/>
      <c r="D630" s="89"/>
      <c r="E630" s="90"/>
    </row>
    <row r="631" spans="1:5" x14ac:dyDescent="0.3">
      <c r="A631" s="91" t="s">
        <v>32</v>
      </c>
      <c r="B631" s="91"/>
      <c r="C631" s="91"/>
      <c r="D631" s="91"/>
      <c r="E631" s="91"/>
    </row>
    <row r="632" spans="1:5" x14ac:dyDescent="0.3">
      <c r="A632" s="189" t="s">
        <v>33</v>
      </c>
      <c r="B632" s="189" t="s">
        <v>34</v>
      </c>
      <c r="C632" s="189" t="s">
        <v>35</v>
      </c>
      <c r="D632" s="190" t="s">
        <v>0</v>
      </c>
      <c r="E632" s="190" t="s">
        <v>1</v>
      </c>
    </row>
    <row r="633" spans="1:5" x14ac:dyDescent="0.3">
      <c r="A633" s="191" t="s">
        <v>36</v>
      </c>
      <c r="B633" s="213">
        <v>44341</v>
      </c>
      <c r="C633" s="213">
        <v>46168</v>
      </c>
      <c r="D633" s="214">
        <v>4.9316237250026103E-2</v>
      </c>
      <c r="E633" s="215">
        <v>2</v>
      </c>
    </row>
    <row r="634" spans="1:5" x14ac:dyDescent="0.3">
      <c r="A634" s="191" t="s">
        <v>37</v>
      </c>
      <c r="B634" s="213">
        <v>44313</v>
      </c>
      <c r="C634" s="213">
        <v>46140</v>
      </c>
      <c r="D634" s="214">
        <v>4.9000000000000002E-2</v>
      </c>
      <c r="E634" s="215">
        <v>2</v>
      </c>
    </row>
    <row r="635" spans="1:5" x14ac:dyDescent="0.3">
      <c r="A635" s="60" t="s">
        <v>38</v>
      </c>
      <c r="B635" s="213">
        <v>44285</v>
      </c>
      <c r="C635" s="213">
        <v>46112</v>
      </c>
      <c r="D635" s="214">
        <v>4.7837665724791437E-2</v>
      </c>
      <c r="E635" s="215">
        <v>2</v>
      </c>
    </row>
    <row r="636" spans="1:5" x14ac:dyDescent="0.3">
      <c r="A636" s="60" t="s">
        <v>39</v>
      </c>
      <c r="B636" s="213">
        <v>44250</v>
      </c>
      <c r="C636" s="213">
        <v>46077</v>
      </c>
      <c r="D636" s="214">
        <v>4.7094143838226819E-2</v>
      </c>
      <c r="E636" s="215">
        <v>2</v>
      </c>
    </row>
    <row r="637" spans="1:5" x14ac:dyDescent="0.3">
      <c r="A637" s="60" t="s">
        <v>40</v>
      </c>
      <c r="B637" s="213">
        <v>44222</v>
      </c>
      <c r="C637" s="213">
        <v>46049</v>
      </c>
      <c r="D637" s="214">
        <v>4.7288737390044959E-2</v>
      </c>
      <c r="E637" s="215">
        <v>2</v>
      </c>
    </row>
  </sheetData>
  <mergeCells count="208">
    <mergeCell ref="D626:E626"/>
    <mergeCell ref="A510:E510"/>
    <mergeCell ref="A511:E511"/>
    <mergeCell ref="A624:E624"/>
    <mergeCell ref="A630:E630"/>
    <mergeCell ref="A631:E631"/>
    <mergeCell ref="C31:C33"/>
    <mergeCell ref="D31:D33"/>
    <mergeCell ref="E31:E33"/>
    <mergeCell ref="A51:E51"/>
    <mergeCell ref="D75:E75"/>
    <mergeCell ref="A595:E595"/>
    <mergeCell ref="A601:E601"/>
    <mergeCell ref="A602:E602"/>
    <mergeCell ref="A610:E610"/>
    <mergeCell ref="C611:C613"/>
    <mergeCell ref="D611:D613"/>
    <mergeCell ref="E611:E613"/>
    <mergeCell ref="D599:E599"/>
    <mergeCell ref="A566:E566"/>
    <mergeCell ref="A572:E572"/>
    <mergeCell ref="A573:E573"/>
    <mergeCell ref="A581:E581"/>
    <mergeCell ref="C582:C584"/>
    <mergeCell ref="D582:D584"/>
    <mergeCell ref="E582:E584"/>
    <mergeCell ref="A537:E537"/>
    <mergeCell ref="A543:E543"/>
    <mergeCell ref="A544:E544"/>
    <mergeCell ref="A552:E552"/>
    <mergeCell ref="C553:C555"/>
    <mergeCell ref="D553:D555"/>
    <mergeCell ref="E553:E555"/>
    <mergeCell ref="D541:E541"/>
    <mergeCell ref="A508:E508"/>
    <mergeCell ref="A514:E514"/>
    <mergeCell ref="A515:E515"/>
    <mergeCell ref="A523:E523"/>
    <mergeCell ref="C524:C526"/>
    <mergeCell ref="D524:D526"/>
    <mergeCell ref="E524:E526"/>
    <mergeCell ref="D512:E512"/>
    <mergeCell ref="A479:E479"/>
    <mergeCell ref="A485:E485"/>
    <mergeCell ref="A486:E486"/>
    <mergeCell ref="A494:E494"/>
    <mergeCell ref="C495:C497"/>
    <mergeCell ref="D495:D497"/>
    <mergeCell ref="E495:E497"/>
    <mergeCell ref="D481:E481"/>
    <mergeCell ref="D483:E483"/>
    <mergeCell ref="A450:E450"/>
    <mergeCell ref="D454:E454"/>
    <mergeCell ref="A456:E456"/>
    <mergeCell ref="A457:E457"/>
    <mergeCell ref="A465:E465"/>
    <mergeCell ref="C466:C468"/>
    <mergeCell ref="D466:D468"/>
    <mergeCell ref="E466:E468"/>
    <mergeCell ref="D452:E452"/>
    <mergeCell ref="A421:E421"/>
    <mergeCell ref="A427:E427"/>
    <mergeCell ref="A428:E428"/>
    <mergeCell ref="A436:E436"/>
    <mergeCell ref="C437:C439"/>
    <mergeCell ref="D437:D439"/>
    <mergeCell ref="E437:E439"/>
    <mergeCell ref="D423:E423"/>
    <mergeCell ref="D425:E425"/>
    <mergeCell ref="A392:E392"/>
    <mergeCell ref="A398:E398"/>
    <mergeCell ref="A399:E399"/>
    <mergeCell ref="A407:E407"/>
    <mergeCell ref="C408:C410"/>
    <mergeCell ref="D408:D410"/>
    <mergeCell ref="E408:E410"/>
    <mergeCell ref="A394:E394"/>
    <mergeCell ref="A395:E395"/>
    <mergeCell ref="A396:E396"/>
    <mergeCell ref="A363:E363"/>
    <mergeCell ref="A369:E369"/>
    <mergeCell ref="A370:E370"/>
    <mergeCell ref="A378:E378"/>
    <mergeCell ref="C379:C381"/>
    <mergeCell ref="D379:D381"/>
    <mergeCell ref="E379:E381"/>
    <mergeCell ref="A365:E365"/>
    <mergeCell ref="A366:E366"/>
    <mergeCell ref="A367:E367"/>
    <mergeCell ref="A334:E334"/>
    <mergeCell ref="A340:E340"/>
    <mergeCell ref="A341:E341"/>
    <mergeCell ref="A349:E349"/>
    <mergeCell ref="C350:C352"/>
    <mergeCell ref="D350:D352"/>
    <mergeCell ref="E350:E352"/>
    <mergeCell ref="A336:E336"/>
    <mergeCell ref="A337:E337"/>
    <mergeCell ref="A338:E338"/>
    <mergeCell ref="A305:E305"/>
    <mergeCell ref="A311:E311"/>
    <mergeCell ref="A312:E312"/>
    <mergeCell ref="A320:E320"/>
    <mergeCell ref="C321:C323"/>
    <mergeCell ref="D321:D323"/>
    <mergeCell ref="E321:E323"/>
    <mergeCell ref="A307:E307"/>
    <mergeCell ref="A308:E308"/>
    <mergeCell ref="A309:E309"/>
    <mergeCell ref="A276:E276"/>
    <mergeCell ref="A282:E282"/>
    <mergeCell ref="A283:E283"/>
    <mergeCell ref="A291:E291"/>
    <mergeCell ref="C292:C294"/>
    <mergeCell ref="D292:D294"/>
    <mergeCell ref="E292:E294"/>
    <mergeCell ref="A278:E278"/>
    <mergeCell ref="A279:E279"/>
    <mergeCell ref="A280:E280"/>
    <mergeCell ref="A247:E247"/>
    <mergeCell ref="A253:E253"/>
    <mergeCell ref="A254:E254"/>
    <mergeCell ref="A262:E262"/>
    <mergeCell ref="C263:C265"/>
    <mergeCell ref="D263:D265"/>
    <mergeCell ref="E263:E265"/>
    <mergeCell ref="A249:E249"/>
    <mergeCell ref="A250:E250"/>
    <mergeCell ref="A251:E251"/>
    <mergeCell ref="A218:E218"/>
    <mergeCell ref="A224:E224"/>
    <mergeCell ref="A225:E225"/>
    <mergeCell ref="A233:E233"/>
    <mergeCell ref="C234:C236"/>
    <mergeCell ref="D234:D236"/>
    <mergeCell ref="E234:E236"/>
    <mergeCell ref="A220:E220"/>
    <mergeCell ref="A221:E221"/>
    <mergeCell ref="A222:E222"/>
    <mergeCell ref="A189:E189"/>
    <mergeCell ref="A191:E191"/>
    <mergeCell ref="A195:E195"/>
    <mergeCell ref="A196:E196"/>
    <mergeCell ref="A204:E204"/>
    <mergeCell ref="C205:C207"/>
    <mergeCell ref="D205:D207"/>
    <mergeCell ref="E205:E207"/>
    <mergeCell ref="A192:E192"/>
    <mergeCell ref="A193:E193"/>
    <mergeCell ref="A160:E160"/>
    <mergeCell ref="A162:E162"/>
    <mergeCell ref="A166:E166"/>
    <mergeCell ref="A167:E167"/>
    <mergeCell ref="A175:E175"/>
    <mergeCell ref="C176:C178"/>
    <mergeCell ref="D176:D178"/>
    <mergeCell ref="E176:E178"/>
    <mergeCell ref="A163:E163"/>
    <mergeCell ref="A164:E164"/>
    <mergeCell ref="A131:E131"/>
    <mergeCell ref="A137:E137"/>
    <mergeCell ref="A138:E138"/>
    <mergeCell ref="A146:E146"/>
    <mergeCell ref="C147:C149"/>
    <mergeCell ref="D147:D149"/>
    <mergeCell ref="E147:E149"/>
    <mergeCell ref="A133:E133"/>
    <mergeCell ref="A134:E134"/>
    <mergeCell ref="A135:E135"/>
    <mergeCell ref="A102:E102"/>
    <mergeCell ref="A108:E108"/>
    <mergeCell ref="A117:E117"/>
    <mergeCell ref="C118:C120"/>
    <mergeCell ref="D118:D120"/>
    <mergeCell ref="E118:E120"/>
    <mergeCell ref="A109:E109"/>
    <mergeCell ref="A104:E104"/>
    <mergeCell ref="A105:E105"/>
    <mergeCell ref="A106:E106"/>
    <mergeCell ref="A73:E73"/>
    <mergeCell ref="A79:E79"/>
    <mergeCell ref="A80:E80"/>
    <mergeCell ref="A88:E88"/>
    <mergeCell ref="D76:E76"/>
    <mergeCell ref="D77:E77"/>
    <mergeCell ref="C89:C91"/>
    <mergeCell ref="D89:D91"/>
    <mergeCell ref="E89:E91"/>
    <mergeCell ref="A50:E50"/>
    <mergeCell ref="A59:E59"/>
    <mergeCell ref="C60:C62"/>
    <mergeCell ref="D60:D62"/>
    <mergeCell ref="E60:E62"/>
    <mergeCell ref="A46:E46"/>
    <mergeCell ref="A47:E47"/>
    <mergeCell ref="A48:E48"/>
    <mergeCell ref="A22:E22"/>
    <mergeCell ref="A30:E30"/>
    <mergeCell ref="A44:E44"/>
    <mergeCell ref="A1:E1"/>
    <mergeCell ref="C2:C4"/>
    <mergeCell ref="D2:D4"/>
    <mergeCell ref="E2:E4"/>
    <mergeCell ref="A15:E15"/>
    <mergeCell ref="A21:E21"/>
    <mergeCell ref="A17:E17"/>
    <mergeCell ref="A18:E18"/>
    <mergeCell ref="A19:E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F7BC-3454-43E8-82E3-8FE8490A5F1F}">
  <dimension ref="A1:G579"/>
  <sheetViews>
    <sheetView topLeftCell="A542" workbookViewId="0">
      <selection activeCell="F562" sqref="F562:G562"/>
    </sheetView>
  </sheetViews>
  <sheetFormatPr baseColWidth="10" defaultRowHeight="14.4" x14ac:dyDescent="0.3"/>
  <cols>
    <col min="1" max="1" width="21" customWidth="1"/>
    <col min="2" max="2" width="50.33203125"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12</v>
      </c>
      <c r="D7" s="18" t="s">
        <v>13</v>
      </c>
      <c r="E7" s="17" t="s">
        <v>14</v>
      </c>
    </row>
    <row r="8" spans="1:7" x14ac:dyDescent="0.3">
      <c r="A8" s="19"/>
      <c r="B8" s="20" t="s">
        <v>15</v>
      </c>
      <c r="C8" s="21">
        <v>-0.48630242071629681</v>
      </c>
      <c r="D8" s="21">
        <v>-0.1819930564679364</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222</v>
      </c>
      <c r="D11" s="17" t="s">
        <v>243</v>
      </c>
      <c r="E11" s="17" t="s">
        <v>14</v>
      </c>
      <c r="F11" s="33">
        <f>(9520-9540)/9540</f>
        <v>-2.0964360587002098E-3</v>
      </c>
      <c r="G11" s="33">
        <f>(10090-10100)/10090</f>
        <v>-9.9108027750247768E-4</v>
      </c>
    </row>
    <row r="12" spans="1:7" x14ac:dyDescent="0.3">
      <c r="A12" s="19"/>
      <c r="B12" s="20" t="s">
        <v>15</v>
      </c>
      <c r="C12" s="21">
        <v>-4.7644070148359585E-2</v>
      </c>
      <c r="D12" s="21">
        <v>3.0087663694300382E-3</v>
      </c>
      <c r="E12" s="22"/>
    </row>
    <row r="13" spans="1:7" x14ac:dyDescent="0.3">
      <c r="A13" s="8" t="s">
        <v>22</v>
      </c>
      <c r="B13" s="16" t="s">
        <v>11</v>
      </c>
      <c r="C13" s="17" t="s">
        <v>23</v>
      </c>
      <c r="D13" s="17" t="s">
        <v>24</v>
      </c>
      <c r="E13" s="17" t="s">
        <v>14</v>
      </c>
    </row>
    <row r="14" spans="1:7" ht="34.5" customHeight="1" x14ac:dyDescent="0.3">
      <c r="A14" s="19"/>
      <c r="B14" s="20" t="s">
        <v>15</v>
      </c>
      <c r="C14" s="21">
        <v>0.11098701768095109</v>
      </c>
      <c r="D14" s="21">
        <v>3.3841123997990996E-2</v>
      </c>
      <c r="E14" s="22"/>
    </row>
    <row r="15" spans="1:7" ht="34.5" customHeight="1" x14ac:dyDescent="0.3">
      <c r="A15" s="87" t="s">
        <v>25</v>
      </c>
      <c r="B15" s="87"/>
      <c r="C15" s="87"/>
      <c r="D15" s="87"/>
      <c r="E15" s="87"/>
    </row>
    <row r="16" spans="1:7" x14ac:dyDescent="0.3">
      <c r="A16" s="5" t="s">
        <v>26</v>
      </c>
    </row>
    <row r="17" spans="1:6" x14ac:dyDescent="0.3">
      <c r="A17" s="5" t="s">
        <v>49</v>
      </c>
    </row>
    <row r="18" spans="1:6" x14ac:dyDescent="0.3">
      <c r="A18" s="5" t="s">
        <v>330</v>
      </c>
    </row>
    <row r="19" spans="1:6" ht="15" customHeight="1" x14ac:dyDescent="0.3">
      <c r="A19" s="5" t="s">
        <v>29</v>
      </c>
    </row>
    <row r="20" spans="1:6" ht="26.25" customHeight="1" x14ac:dyDescent="0.3">
      <c r="A20" s="107" t="s">
        <v>30</v>
      </c>
      <c r="B20" s="107"/>
      <c r="C20" s="107"/>
      <c r="D20" s="107"/>
      <c r="E20" s="107"/>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43578</v>
      </c>
      <c r="C24" s="24">
        <v>45041</v>
      </c>
      <c r="D24" s="25">
        <v>7.594702379702005E-2</v>
      </c>
      <c r="E24" s="32">
        <v>3</v>
      </c>
    </row>
    <row r="25" spans="1:6" x14ac:dyDescent="0.3">
      <c r="A25" s="31" t="s">
        <v>37</v>
      </c>
      <c r="B25" s="24">
        <v>43550</v>
      </c>
      <c r="C25" s="24">
        <v>45013</v>
      </c>
      <c r="D25" s="25">
        <v>7.6038989903808793E-2</v>
      </c>
      <c r="E25" s="32">
        <v>3</v>
      </c>
    </row>
    <row r="26" spans="1:6" x14ac:dyDescent="0.3">
      <c r="A26" s="23" t="s">
        <v>38</v>
      </c>
      <c r="B26" s="24">
        <v>43522</v>
      </c>
      <c r="C26" s="24">
        <v>44985</v>
      </c>
      <c r="D26" s="25">
        <v>7.6242033219598437E-2</v>
      </c>
      <c r="E26" s="32">
        <v>3</v>
      </c>
    </row>
    <row r="27" spans="1:6" x14ac:dyDescent="0.3">
      <c r="A27" s="23" t="s">
        <v>39</v>
      </c>
      <c r="B27" s="24">
        <v>43494</v>
      </c>
      <c r="C27" s="24">
        <v>44957</v>
      </c>
      <c r="D27" s="25">
        <v>7.6548912114284037E-2</v>
      </c>
      <c r="E27" s="32">
        <v>3</v>
      </c>
    </row>
    <row r="28" spans="1:6" x14ac:dyDescent="0.3">
      <c r="A28" s="23" t="s">
        <v>40</v>
      </c>
      <c r="B28" s="24">
        <v>43461</v>
      </c>
      <c r="C28" s="24">
        <v>44922</v>
      </c>
      <c r="D28" s="25">
        <v>7.6625268185370798E-2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-0.70676970370665526</v>
      </c>
      <c r="D37" s="21">
        <v>-0.3035692128581573</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1"/>
      <c r="F39" s="40"/>
      <c r="G39" s="40"/>
    </row>
    <row r="40" spans="1:7" x14ac:dyDescent="0.3">
      <c r="A40" s="8" t="s">
        <v>19</v>
      </c>
      <c r="B40" s="16" t="s">
        <v>11</v>
      </c>
      <c r="C40" s="17" t="s">
        <v>20</v>
      </c>
      <c r="D40" s="17" t="s">
        <v>332</v>
      </c>
      <c r="E40" s="17" t="s">
        <v>14</v>
      </c>
      <c r="F40" s="33">
        <f>(9550-9640)/9550</f>
        <v>-9.4240837696335077E-3</v>
      </c>
      <c r="G40" s="33">
        <f>(9880-9890)/9890</f>
        <v>-1.0111223458038423E-3</v>
      </c>
    </row>
    <row r="41" spans="1:7" x14ac:dyDescent="0.3">
      <c r="A41" s="19"/>
      <c r="B41" s="20" t="s">
        <v>15</v>
      </c>
      <c r="C41" s="21">
        <v>-4.5350058357622958E-2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ht="33.75" customHeight="1" x14ac:dyDescent="0.3">
      <c r="A44" s="87" t="s">
        <v>25</v>
      </c>
      <c r="B44" s="87"/>
      <c r="C44" s="87"/>
      <c r="D44" s="87"/>
      <c r="E44" s="87"/>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43214</v>
      </c>
      <c r="C53" s="24">
        <v>45041</v>
      </c>
      <c r="D53" s="25">
        <v>0.11792072410528039</v>
      </c>
      <c r="E53" s="32">
        <v>3</v>
      </c>
    </row>
    <row r="54" spans="1:6" x14ac:dyDescent="0.3">
      <c r="A54" s="31" t="s">
        <v>37</v>
      </c>
      <c r="B54" s="24">
        <v>43186</v>
      </c>
      <c r="C54" s="24">
        <v>45013</v>
      </c>
      <c r="D54" s="25">
        <v>0.11797461730867738</v>
      </c>
      <c r="E54" s="32">
        <v>3</v>
      </c>
    </row>
    <row r="55" spans="1:6" x14ac:dyDescent="0.3">
      <c r="A55" s="23" t="s">
        <v>38</v>
      </c>
      <c r="B55" s="24">
        <v>43158</v>
      </c>
      <c r="C55" s="24">
        <v>44985</v>
      </c>
      <c r="D55" s="25">
        <v>0.11837677542227276</v>
      </c>
      <c r="E55" s="32">
        <v>3</v>
      </c>
    </row>
    <row r="56" spans="1:6" x14ac:dyDescent="0.3">
      <c r="A56" s="23" t="s">
        <v>39</v>
      </c>
      <c r="B56" s="24">
        <v>43130</v>
      </c>
      <c r="C56" s="24">
        <v>44957</v>
      </c>
      <c r="D56" s="25">
        <v>0.11911258881677328</v>
      </c>
      <c r="E56" s="32">
        <v>3</v>
      </c>
    </row>
    <row r="57" spans="1:6" x14ac:dyDescent="0.3">
      <c r="A57" s="23" t="s">
        <v>40</v>
      </c>
      <c r="B57" s="24">
        <v>43096</v>
      </c>
      <c r="C57" s="24">
        <v>44922</v>
      </c>
      <c r="D57" s="25">
        <v>0.11914348502131221</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-0.72859012989641148</v>
      </c>
      <c r="D66" s="21">
        <v>-0.31413582341941226</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387</v>
      </c>
      <c r="D69" s="17" t="s">
        <v>21</v>
      </c>
      <c r="E69" s="17" t="s">
        <v>14</v>
      </c>
      <c r="F69" s="33">
        <f>(9350-9410)/9410</f>
        <v>-6.376195536663124E-3</v>
      </c>
      <c r="G69" s="33">
        <f>(10120-10110)/10110</f>
        <v>9.8911968348170125E-4</v>
      </c>
    </row>
    <row r="70" spans="1:7" x14ac:dyDescent="0.3">
      <c r="A70" s="19"/>
      <c r="B70" s="20" t="s">
        <v>15</v>
      </c>
      <c r="C70" s="21">
        <v>-6.5081297557068485E-2</v>
      </c>
      <c r="D70" s="21">
        <v>4.0272805050021176E-3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5.25" customHeight="1" x14ac:dyDescent="0.3">
      <c r="A73" s="87" t="s">
        <v>25</v>
      </c>
      <c r="B73" s="87"/>
      <c r="C73" s="87"/>
      <c r="D73" s="87"/>
      <c r="E73" s="87"/>
    </row>
    <row r="74" spans="1:7" x14ac:dyDescent="0.3">
      <c r="A74" s="5" t="s">
        <v>26</v>
      </c>
    </row>
    <row r="75" spans="1:7" x14ac:dyDescent="0.3">
      <c r="A75" s="5" t="s">
        <v>49</v>
      </c>
    </row>
    <row r="76" spans="1:7" x14ac:dyDescent="0.3">
      <c r="A76" s="5" t="s">
        <v>59</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43214</v>
      </c>
      <c r="C82" s="24">
        <v>45041</v>
      </c>
      <c r="D82" s="25">
        <v>0.1139154628890878</v>
      </c>
      <c r="E82" s="32">
        <v>3</v>
      </c>
    </row>
    <row r="83" spans="1:5" x14ac:dyDescent="0.3">
      <c r="A83" s="31" t="s">
        <v>37</v>
      </c>
      <c r="B83" s="24">
        <v>43186</v>
      </c>
      <c r="C83" s="24">
        <v>45013</v>
      </c>
      <c r="D83" s="25">
        <v>0.11376375943011363</v>
      </c>
      <c r="E83" s="32">
        <v>3</v>
      </c>
    </row>
    <row r="84" spans="1:5" x14ac:dyDescent="0.3">
      <c r="A84" s="23" t="s">
        <v>38</v>
      </c>
      <c r="B84" s="24">
        <v>43158</v>
      </c>
      <c r="C84" s="24">
        <v>44985</v>
      </c>
      <c r="D84" s="25">
        <v>0.11382851274846931</v>
      </c>
      <c r="E84" s="32">
        <v>3</v>
      </c>
    </row>
    <row r="85" spans="1:5" x14ac:dyDescent="0.3">
      <c r="A85" s="23" t="s">
        <v>39</v>
      </c>
      <c r="B85" s="24">
        <v>43130</v>
      </c>
      <c r="C85" s="24">
        <v>44957</v>
      </c>
      <c r="D85" s="25">
        <v>0.11418308268808496</v>
      </c>
      <c r="E85" s="32">
        <v>3</v>
      </c>
    </row>
    <row r="86" spans="1:5" x14ac:dyDescent="0.3">
      <c r="A86" s="23" t="s">
        <v>40</v>
      </c>
      <c r="B86" s="24">
        <v>43096</v>
      </c>
      <c r="C86" s="24">
        <v>44922</v>
      </c>
      <c r="D86" s="25">
        <v>0.11394666638975105</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173</v>
      </c>
      <c r="D94" s="18" t="s">
        <v>238</v>
      </c>
      <c r="E94" s="17" t="s">
        <v>14</v>
      </c>
    </row>
    <row r="95" spans="1:5" x14ac:dyDescent="0.3">
      <c r="A95" s="19"/>
      <c r="B95" s="20" t="s">
        <v>15</v>
      </c>
      <c r="C95" s="21">
        <v>-0.70948609456158496</v>
      </c>
      <c r="D95" s="21">
        <v>-0.29893620927966402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336</v>
      </c>
      <c r="D98" s="17" t="s">
        <v>205</v>
      </c>
      <c r="E98" s="17" t="s">
        <v>14</v>
      </c>
      <c r="F98" s="33">
        <f>(9420-9470)/9470</f>
        <v>-5.279831045406547E-3</v>
      </c>
      <c r="G98" s="33">
        <f>0</f>
        <v>0</v>
      </c>
    </row>
    <row r="99" spans="1:7" x14ac:dyDescent="0.3">
      <c r="A99" s="19"/>
      <c r="B99" s="20" t="s">
        <v>15</v>
      </c>
      <c r="C99" s="21">
        <v>-5.8004034772659363E-2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6.75" customHeight="1" x14ac:dyDescent="0.3">
      <c r="A102" s="87" t="s">
        <v>25</v>
      </c>
      <c r="B102" s="87"/>
      <c r="C102" s="87"/>
      <c r="D102" s="87"/>
      <c r="E102" s="87"/>
    </row>
    <row r="103" spans="1:7" x14ac:dyDescent="0.3">
      <c r="A103" s="5" t="s">
        <v>26</v>
      </c>
    </row>
    <row r="104" spans="1:7" x14ac:dyDescent="0.3">
      <c r="A104" s="5" t="s">
        <v>49</v>
      </c>
    </row>
    <row r="105" spans="1:7" x14ac:dyDescent="0.3">
      <c r="A105" s="5" t="s">
        <v>338</v>
      </c>
    </row>
    <row r="106" spans="1:7" x14ac:dyDescent="0.3">
      <c r="A106" s="5" t="s">
        <v>333</v>
      </c>
    </row>
    <row r="107" spans="1:7" ht="28.5" customHeight="1" x14ac:dyDescent="0.3">
      <c r="A107" s="107" t="s">
        <v>30</v>
      </c>
      <c r="B107" s="107"/>
      <c r="C107" s="107"/>
      <c r="D107" s="107"/>
      <c r="E107" s="107"/>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43214</v>
      </c>
      <c r="C111" s="24">
        <v>45041</v>
      </c>
      <c r="D111" s="25">
        <v>0.10830924352154192</v>
      </c>
      <c r="E111" s="32">
        <v>3</v>
      </c>
    </row>
    <row r="112" spans="1:7" x14ac:dyDescent="0.3">
      <c r="A112" s="31" t="s">
        <v>37</v>
      </c>
      <c r="B112" s="24">
        <v>43214</v>
      </c>
      <c r="C112" s="24">
        <v>45013</v>
      </c>
      <c r="D112" s="25">
        <v>0.10898165090310279</v>
      </c>
      <c r="E112" s="32">
        <v>3</v>
      </c>
    </row>
    <row r="113" spans="1:7" x14ac:dyDescent="0.3">
      <c r="A113" s="23" t="s">
        <v>38</v>
      </c>
      <c r="B113" s="24">
        <v>43214</v>
      </c>
      <c r="C113" s="24">
        <v>44985</v>
      </c>
      <c r="D113" s="25">
        <v>0.10969180681705286</v>
      </c>
      <c r="E113" s="32">
        <v>3</v>
      </c>
    </row>
    <row r="114" spans="1:7" x14ac:dyDescent="0.3">
      <c r="A114" s="23" t="s">
        <v>39</v>
      </c>
      <c r="B114" s="24">
        <v>43214</v>
      </c>
      <c r="C114" s="24">
        <v>44957</v>
      </c>
      <c r="D114" s="25">
        <v>0.11049580522451036</v>
      </c>
      <c r="E114" s="32">
        <v>3</v>
      </c>
    </row>
    <row r="115" spans="1:7" x14ac:dyDescent="0.3">
      <c r="A115" s="23" t="s">
        <v>40</v>
      </c>
      <c r="B115" s="24">
        <v>43214</v>
      </c>
      <c r="C115" s="24">
        <v>44922</v>
      </c>
      <c r="D115" s="25">
        <v>0.11139715237529627</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-0.69638389317976801</v>
      </c>
      <c r="D124" s="21">
        <v>-0.26198956936740747</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276</v>
      </c>
      <c r="D127" s="17" t="s">
        <v>388</v>
      </c>
      <c r="E127" s="17" t="s">
        <v>14</v>
      </c>
      <c r="F127" s="33">
        <f>(9770-9910)/9910</f>
        <v>-1.4127144298688193E-2</v>
      </c>
      <c r="G127" s="33">
        <f>(11190-11340)/11340</f>
        <v>-1.3227513227513227E-2</v>
      </c>
    </row>
    <row r="128" spans="1:7" x14ac:dyDescent="0.3">
      <c r="A128" s="19"/>
      <c r="B128" s="20" t="s">
        <v>15</v>
      </c>
      <c r="C128" s="21">
        <v>-2.2769711450101204E-2</v>
      </c>
      <c r="D128" s="21">
        <v>2.2785838969967553E-2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ht="35.25" customHeight="1" x14ac:dyDescent="0.3">
      <c r="A131" s="87" t="s">
        <v>25</v>
      </c>
      <c r="B131" s="87"/>
      <c r="C131" s="87"/>
      <c r="D131" s="87"/>
      <c r="E131" s="87"/>
    </row>
    <row r="132" spans="1:6" x14ac:dyDescent="0.3">
      <c r="A132" s="5" t="s">
        <v>26</v>
      </c>
    </row>
    <row r="133" spans="1:6" x14ac:dyDescent="0.3">
      <c r="A133" s="5" t="s">
        <v>85</v>
      </c>
    </row>
    <row r="134" spans="1:6" x14ac:dyDescent="0.3">
      <c r="A134" s="5" t="s">
        <v>354</v>
      </c>
    </row>
    <row r="135" spans="1:6" x14ac:dyDescent="0.3">
      <c r="A135" s="5" t="s">
        <v>339</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43214</v>
      </c>
      <c r="C140" s="24">
        <v>45034</v>
      </c>
      <c r="D140" s="25">
        <v>0.18367137515510801</v>
      </c>
      <c r="E140" s="32">
        <v>4</v>
      </c>
    </row>
    <row r="141" spans="1:6" x14ac:dyDescent="0.3">
      <c r="A141" s="31" t="s">
        <v>37</v>
      </c>
      <c r="B141" s="24">
        <v>43186</v>
      </c>
      <c r="C141" s="24">
        <v>45006</v>
      </c>
      <c r="D141" s="25">
        <v>0.1833512664274578</v>
      </c>
      <c r="E141" s="32">
        <v>4</v>
      </c>
    </row>
    <row r="142" spans="1:6" x14ac:dyDescent="0.3">
      <c r="A142" s="23" t="s">
        <v>38</v>
      </c>
      <c r="B142" s="24">
        <v>43158</v>
      </c>
      <c r="C142" s="24">
        <v>44978</v>
      </c>
      <c r="D142" s="25">
        <v>0.18442862756262221</v>
      </c>
      <c r="E142" s="32">
        <v>4</v>
      </c>
    </row>
    <row r="143" spans="1:6" x14ac:dyDescent="0.3">
      <c r="A143" s="23" t="s">
        <v>39</v>
      </c>
      <c r="B143" s="24">
        <v>43130</v>
      </c>
      <c r="C143" s="24">
        <v>44950</v>
      </c>
      <c r="D143" s="25">
        <v>0.18567165549732342</v>
      </c>
      <c r="E143" s="32">
        <v>4</v>
      </c>
    </row>
    <row r="144" spans="1:6" x14ac:dyDescent="0.3">
      <c r="A144" s="23" t="s">
        <v>40</v>
      </c>
      <c r="B144" s="24">
        <v>43102</v>
      </c>
      <c r="C144" s="24">
        <v>44922</v>
      </c>
      <c r="D144" s="25">
        <v>0.18449292117823385</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-0.72889865759201444</v>
      </c>
      <c r="D153" s="21">
        <v>-0.32248764162204668</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282</v>
      </c>
      <c r="D156" s="17" t="s">
        <v>251</v>
      </c>
      <c r="E156" s="17" t="s">
        <v>14</v>
      </c>
      <c r="F156" s="33">
        <f>(9400-9440)/9440</f>
        <v>-4.2372881355932203E-3</v>
      </c>
      <c r="G156" s="33">
        <f>(10080-10090)/10090</f>
        <v>-9.9108027750247768E-4</v>
      </c>
    </row>
    <row r="157" spans="1:7" x14ac:dyDescent="0.3">
      <c r="A157" s="19"/>
      <c r="B157" s="20" t="s">
        <v>15</v>
      </c>
      <c r="C157" s="21">
        <v>-5.9709686989383948E-2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87" t="s">
        <v>25</v>
      </c>
      <c r="B160" s="87"/>
      <c r="C160" s="87"/>
      <c r="D160" s="87"/>
      <c r="E160" s="87"/>
    </row>
    <row r="161" spans="1:6" x14ac:dyDescent="0.3">
      <c r="A161" s="5" t="s">
        <v>26</v>
      </c>
    </row>
    <row r="162" spans="1:6" x14ac:dyDescent="0.3">
      <c r="A162" s="5" t="s">
        <v>49</v>
      </c>
    </row>
    <row r="163" spans="1:6" x14ac:dyDescent="0.3">
      <c r="A163" s="5" t="s">
        <v>178</v>
      </c>
    </row>
    <row r="164" spans="1:6" x14ac:dyDescent="0.3">
      <c r="A164" s="5" t="s">
        <v>333</v>
      </c>
    </row>
    <row r="165" spans="1:6" ht="24" customHeight="1" x14ac:dyDescent="0.3">
      <c r="A165" s="107" t="s">
        <v>30</v>
      </c>
      <c r="B165" s="107"/>
      <c r="C165" s="107"/>
      <c r="D165" s="107"/>
      <c r="E165" s="107"/>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43214</v>
      </c>
      <c r="C169" s="24">
        <v>45041</v>
      </c>
      <c r="D169" s="25">
        <v>0.12799243182565534</v>
      </c>
      <c r="E169" s="32">
        <v>4</v>
      </c>
    </row>
    <row r="170" spans="1:6" x14ac:dyDescent="0.3">
      <c r="A170" s="31" t="s">
        <v>37</v>
      </c>
      <c r="B170" s="24">
        <v>43186</v>
      </c>
      <c r="C170" s="24">
        <v>45013</v>
      </c>
      <c r="D170" s="25">
        <v>0.12796447673857331</v>
      </c>
      <c r="E170" s="32">
        <v>4</v>
      </c>
    </row>
    <row r="171" spans="1:6" x14ac:dyDescent="0.3">
      <c r="A171" s="23" t="s">
        <v>38</v>
      </c>
      <c r="B171" s="24">
        <v>43158</v>
      </c>
      <c r="C171" s="24">
        <v>44985</v>
      </c>
      <c r="D171" s="25">
        <v>0.12828712001301285</v>
      </c>
      <c r="E171" s="32">
        <v>4</v>
      </c>
    </row>
    <row r="172" spans="1:6" x14ac:dyDescent="0.3">
      <c r="A172" s="23" t="s">
        <v>39</v>
      </c>
      <c r="B172" s="24">
        <v>43130</v>
      </c>
      <c r="C172" s="24">
        <v>44957</v>
      </c>
      <c r="D172" s="25">
        <v>0.12899985298771027</v>
      </c>
      <c r="E172" s="32">
        <v>4</v>
      </c>
    </row>
    <row r="173" spans="1:6" x14ac:dyDescent="0.3">
      <c r="A173" s="23" t="s">
        <v>40</v>
      </c>
      <c r="B173" s="24">
        <v>43096</v>
      </c>
      <c r="C173" s="24">
        <v>44922</v>
      </c>
      <c r="D173" s="25">
        <v>0.12899494232886818</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-0.39961294525256363</v>
      </c>
      <c r="D182" s="21">
        <v>-0.14410456327674515</v>
      </c>
      <c r="E182" s="22"/>
    </row>
    <row r="183" spans="1:7" x14ac:dyDescent="0.3">
      <c r="A183" s="8" t="s">
        <v>16</v>
      </c>
      <c r="B183" s="16" t="s">
        <v>11</v>
      </c>
      <c r="C183" s="17" t="s">
        <v>292</v>
      </c>
      <c r="D183" s="17" t="s">
        <v>389</v>
      </c>
      <c r="E183" s="17" t="s">
        <v>14</v>
      </c>
    </row>
    <row r="184" spans="1:7" x14ac:dyDescent="0.3">
      <c r="A184" s="19"/>
      <c r="B184" s="20" t="s">
        <v>15</v>
      </c>
      <c r="C184" s="21">
        <v>-0.16148590951500919</v>
      </c>
      <c r="D184" s="21">
        <v>-5.103161450773408E-2</v>
      </c>
      <c r="E184" s="22"/>
    </row>
    <row r="185" spans="1:7" x14ac:dyDescent="0.3">
      <c r="A185" s="8" t="s">
        <v>19</v>
      </c>
      <c r="B185" s="16" t="s">
        <v>11</v>
      </c>
      <c r="C185" s="17" t="s">
        <v>360</v>
      </c>
      <c r="D185" s="17" t="s">
        <v>195</v>
      </c>
      <c r="E185" s="17" t="s">
        <v>14</v>
      </c>
      <c r="F185" s="33">
        <f>(9790-9820)/9790</f>
        <v>-3.0643513789581204E-3</v>
      </c>
      <c r="G185" s="33">
        <f>(10270-10310)/10310</f>
        <v>-3.8797284190106693E-3</v>
      </c>
    </row>
    <row r="186" spans="1:7" x14ac:dyDescent="0.3">
      <c r="A186" s="19"/>
      <c r="B186" s="20" t="s">
        <v>15</v>
      </c>
      <c r="C186" s="21">
        <v>-2.1489730139251928E-2</v>
      </c>
      <c r="D186" s="21">
        <v>8.8248747437669195E-3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6.75" customHeight="1" x14ac:dyDescent="0.3">
      <c r="A189" s="87" t="s">
        <v>25</v>
      </c>
      <c r="B189" s="87"/>
      <c r="C189" s="87"/>
      <c r="D189" s="87"/>
      <c r="E189" s="87"/>
    </row>
    <row r="190" spans="1:7" x14ac:dyDescent="0.3">
      <c r="A190" s="5" t="s">
        <v>26</v>
      </c>
    </row>
    <row r="191" spans="1:7" x14ac:dyDescent="0.3">
      <c r="A191" s="5" t="s">
        <v>390</v>
      </c>
    </row>
    <row r="192" spans="1:7" x14ac:dyDescent="0.3">
      <c r="A192" s="5" t="s">
        <v>391</v>
      </c>
    </row>
    <row r="193" spans="1:6" x14ac:dyDescent="0.3">
      <c r="A193" s="5" t="s">
        <v>29</v>
      </c>
    </row>
    <row r="194" spans="1:6" ht="26.25" customHeight="1" x14ac:dyDescent="0.3">
      <c r="A194" s="107" t="s">
        <v>30</v>
      </c>
      <c r="B194" s="107"/>
      <c r="C194" s="107"/>
      <c r="D194" s="107"/>
      <c r="E194" s="107"/>
    </row>
    <row r="195" spans="1:6" x14ac:dyDescent="0.3">
      <c r="A195" s="88" t="s">
        <v>31</v>
      </c>
      <c r="B195" s="89"/>
      <c r="C195" s="89"/>
      <c r="D195" s="90"/>
      <c r="E195" s="28" t="b">
        <v>0</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43578</v>
      </c>
      <c r="C198" s="24">
        <v>45041</v>
      </c>
      <c r="D198" s="25">
        <v>7.1370167648988195E-2</v>
      </c>
      <c r="E198" s="32">
        <v>3</v>
      </c>
    </row>
    <row r="199" spans="1:6" x14ac:dyDescent="0.3">
      <c r="A199" s="31" t="s">
        <v>37</v>
      </c>
      <c r="B199" s="24">
        <v>43550</v>
      </c>
      <c r="C199" s="24">
        <v>45013</v>
      </c>
      <c r="D199" s="25">
        <v>7.1465040222307208E-2</v>
      </c>
      <c r="E199" s="32">
        <v>3</v>
      </c>
    </row>
    <row r="200" spans="1:6" x14ac:dyDescent="0.3">
      <c r="A200" s="23" t="s">
        <v>38</v>
      </c>
      <c r="B200" s="24">
        <v>43522</v>
      </c>
      <c r="C200" s="24">
        <v>44985</v>
      </c>
      <c r="D200" s="25">
        <v>7.1345892154259183E-2</v>
      </c>
      <c r="E200" s="32">
        <v>3</v>
      </c>
    </row>
    <row r="201" spans="1:6" x14ac:dyDescent="0.3">
      <c r="A201" s="23" t="s">
        <v>39</v>
      </c>
      <c r="B201" s="24">
        <v>43494</v>
      </c>
      <c r="C201" s="24">
        <v>44957</v>
      </c>
      <c r="D201" s="25">
        <v>7.1413979807164893E-2</v>
      </c>
      <c r="E201" s="32">
        <v>3</v>
      </c>
    </row>
    <row r="202" spans="1:6" x14ac:dyDescent="0.3">
      <c r="A202" s="23" t="s">
        <v>40</v>
      </c>
      <c r="B202" s="24">
        <v>43459</v>
      </c>
      <c r="C202" s="24">
        <v>44922</v>
      </c>
      <c r="D202" s="25">
        <v>7.1872855081832179E-2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-0.81908227233841735</v>
      </c>
      <c r="D211" s="21">
        <v>-0.37230282836774831</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205</v>
      </c>
      <c r="D214" s="17" t="s">
        <v>174</v>
      </c>
      <c r="E214" s="17" t="s">
        <v>14</v>
      </c>
      <c r="F214" s="33">
        <f>(9800-9850)/9850</f>
        <v>-5.076142131979695E-3</v>
      </c>
      <c r="G214" s="33">
        <f>(10310-10290)/10290</f>
        <v>1.9436345966958211E-3</v>
      </c>
    </row>
    <row r="215" spans="1:7" x14ac:dyDescent="0.3">
      <c r="A215" s="19"/>
      <c r="B215" s="20" t="s">
        <v>15</v>
      </c>
      <c r="C215" s="21">
        <v>-2.0176543886074261E-2</v>
      </c>
      <c r="D215" s="21">
        <v>1.0242745509597029E-2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ht="34.5" customHeight="1" x14ac:dyDescent="0.3">
      <c r="A218" s="87" t="s">
        <v>25</v>
      </c>
      <c r="B218" s="87"/>
      <c r="C218" s="87"/>
      <c r="D218" s="87"/>
      <c r="E218" s="87"/>
    </row>
    <row r="219" spans="1:7" x14ac:dyDescent="0.3">
      <c r="A219" s="5" t="s">
        <v>26</v>
      </c>
    </row>
    <row r="220" spans="1:7" x14ac:dyDescent="0.3">
      <c r="A220" s="5" t="s">
        <v>49</v>
      </c>
    </row>
    <row r="221" spans="1:7" x14ac:dyDescent="0.3">
      <c r="A221" s="5" t="s">
        <v>392</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43217</v>
      </c>
      <c r="C227" s="24">
        <v>45044</v>
      </c>
      <c r="D227" s="25">
        <v>0.14754932909211263</v>
      </c>
      <c r="E227" s="32">
        <v>4</v>
      </c>
    </row>
    <row r="228" spans="1:5" x14ac:dyDescent="0.3">
      <c r="A228" s="31" t="s">
        <v>37</v>
      </c>
      <c r="B228" s="24">
        <v>43193</v>
      </c>
      <c r="C228" s="24">
        <v>45016</v>
      </c>
      <c r="D228" s="25">
        <v>0.14766772835621303</v>
      </c>
      <c r="E228" s="32">
        <v>4</v>
      </c>
    </row>
    <row r="229" spans="1:5" x14ac:dyDescent="0.3">
      <c r="A229" s="23" t="s">
        <v>38</v>
      </c>
      <c r="B229" s="24">
        <v>43154</v>
      </c>
      <c r="C229" s="24">
        <v>44981</v>
      </c>
      <c r="D229" s="25">
        <v>0.14790460952742887</v>
      </c>
      <c r="E229" s="32">
        <v>4</v>
      </c>
    </row>
    <row r="230" spans="1:5" x14ac:dyDescent="0.3">
      <c r="A230" s="23" t="s">
        <v>39</v>
      </c>
      <c r="B230" s="24">
        <v>43126</v>
      </c>
      <c r="C230" s="24">
        <v>44953</v>
      </c>
      <c r="D230" s="25">
        <v>0.14822741107076723</v>
      </c>
      <c r="E230" s="32">
        <v>4</v>
      </c>
    </row>
    <row r="231" spans="1:5" x14ac:dyDescent="0.3">
      <c r="A231" s="23" t="s">
        <v>40</v>
      </c>
      <c r="B231" s="24">
        <v>43098</v>
      </c>
      <c r="C231" s="24">
        <v>44925</v>
      </c>
      <c r="D231" s="25">
        <v>0.14797917483434578</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-0.79269475884825058</v>
      </c>
      <c r="D240" s="21">
        <v>-0.27988773998859395</v>
      </c>
      <c r="E240" s="22"/>
    </row>
    <row r="241" spans="1:7" x14ac:dyDescent="0.3">
      <c r="A241" s="8" t="s">
        <v>16</v>
      </c>
      <c r="B241" s="16" t="s">
        <v>11</v>
      </c>
      <c r="C241" s="17" t="s">
        <v>108</v>
      </c>
      <c r="D241" s="17" t="s">
        <v>393</v>
      </c>
      <c r="E241" s="17" t="s">
        <v>14</v>
      </c>
    </row>
    <row r="242" spans="1:7" x14ac:dyDescent="0.3">
      <c r="A242" s="19"/>
      <c r="B242" s="20" t="s">
        <v>15</v>
      </c>
      <c r="C242" s="21">
        <v>-0.32728281718066421</v>
      </c>
      <c r="D242" s="21">
        <v>-4.6247877363687406E-2</v>
      </c>
      <c r="E242" s="22"/>
    </row>
    <row r="243" spans="1:7" x14ac:dyDescent="0.3">
      <c r="A243" s="8" t="s">
        <v>19</v>
      </c>
      <c r="B243" s="16" t="s">
        <v>11</v>
      </c>
      <c r="C243" s="17" t="s">
        <v>265</v>
      </c>
      <c r="D243" s="17" t="s">
        <v>394</v>
      </c>
      <c r="E243" s="17" t="s">
        <v>14</v>
      </c>
      <c r="F243" s="33">
        <f>(11180-11060)/11180</f>
        <v>1.0733452593917709E-2</v>
      </c>
      <c r="G243" s="33">
        <f>(14450-14910)/14910</f>
        <v>-3.085177733065057E-2</v>
      </c>
    </row>
    <row r="244" spans="1:7" x14ac:dyDescent="0.3">
      <c r="A244" s="19"/>
      <c r="B244" s="20" t="s">
        <v>15</v>
      </c>
      <c r="C244" s="21">
        <v>0.10619870289706834</v>
      </c>
      <c r="D244" s="21">
        <v>7.6430582840193217E-2</v>
      </c>
      <c r="E244" s="22"/>
    </row>
    <row r="245" spans="1:7" x14ac:dyDescent="0.3">
      <c r="A245" s="8" t="s">
        <v>22</v>
      </c>
      <c r="B245" s="16" t="s">
        <v>11</v>
      </c>
      <c r="C245" s="17" t="s">
        <v>112</v>
      </c>
      <c r="D245" s="17" t="s">
        <v>395</v>
      </c>
      <c r="E245" s="17" t="s">
        <v>14</v>
      </c>
    </row>
    <row r="246" spans="1:7" x14ac:dyDescent="0.3">
      <c r="A246" s="19"/>
      <c r="B246" s="20" t="s">
        <v>15</v>
      </c>
      <c r="C246" s="21">
        <v>1.0786521931687743</v>
      </c>
      <c r="D246" s="21">
        <v>0.20548564787071433</v>
      </c>
      <c r="E246" s="22"/>
    </row>
    <row r="247" spans="1:7" ht="35.25" customHeight="1" x14ac:dyDescent="0.3">
      <c r="A247" s="87" t="s">
        <v>25</v>
      </c>
      <c r="B247" s="87"/>
      <c r="C247" s="87"/>
      <c r="D247" s="87"/>
      <c r="E247" s="87"/>
    </row>
    <row r="248" spans="1:7" x14ac:dyDescent="0.3">
      <c r="A248" s="5" t="s">
        <v>26</v>
      </c>
    </row>
    <row r="249" spans="1:7" x14ac:dyDescent="0.3">
      <c r="A249" s="5" t="s">
        <v>390</v>
      </c>
    </row>
    <row r="250" spans="1:7" x14ac:dyDescent="0.3">
      <c r="A250" s="5" t="s">
        <v>396</v>
      </c>
    </row>
    <row r="251" spans="1:7" x14ac:dyDescent="0.3">
      <c r="A251" s="5" t="s">
        <v>115</v>
      </c>
    </row>
    <row r="252" spans="1:7" ht="26.25" customHeight="1" x14ac:dyDescent="0.3">
      <c r="A252" s="107" t="s">
        <v>30</v>
      </c>
      <c r="B252" s="107"/>
      <c r="C252" s="107"/>
      <c r="D252" s="107"/>
      <c r="E252" s="107"/>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43220</v>
      </c>
      <c r="C256" s="24">
        <v>45044</v>
      </c>
      <c r="D256" s="25">
        <v>0.17253821852908133</v>
      </c>
      <c r="E256" s="32">
        <v>4</v>
      </c>
    </row>
    <row r="257" spans="1:7" x14ac:dyDescent="0.3">
      <c r="A257" s="31" t="s">
        <v>37</v>
      </c>
      <c r="B257" s="24">
        <v>43188</v>
      </c>
      <c r="C257" s="24">
        <v>45016</v>
      </c>
      <c r="D257" s="25">
        <v>0.17225030449676665</v>
      </c>
      <c r="E257" s="32">
        <v>4</v>
      </c>
    </row>
    <row r="258" spans="1:7" x14ac:dyDescent="0.3">
      <c r="A258" s="23" t="s">
        <v>38</v>
      </c>
      <c r="B258" s="24">
        <v>43159</v>
      </c>
      <c r="C258" s="24">
        <v>44985</v>
      </c>
      <c r="D258" s="25">
        <v>0.17181873845575776</v>
      </c>
      <c r="E258" s="32">
        <v>4</v>
      </c>
    </row>
    <row r="259" spans="1:7" x14ac:dyDescent="0.3">
      <c r="A259" s="23" t="s">
        <v>39</v>
      </c>
      <c r="B259" s="24">
        <v>43131</v>
      </c>
      <c r="C259" s="24">
        <v>44957</v>
      </c>
      <c r="D259" s="25">
        <v>0.17260852894709308</v>
      </c>
      <c r="E259" s="32">
        <v>4</v>
      </c>
    </row>
    <row r="260" spans="1:7" x14ac:dyDescent="0.3">
      <c r="A260" s="23" t="s">
        <v>40</v>
      </c>
      <c r="B260" s="24">
        <v>43098</v>
      </c>
      <c r="C260" s="24">
        <v>44925</v>
      </c>
      <c r="D260" s="25">
        <v>0.17246744407660408</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-0.87177570783439273</v>
      </c>
      <c r="D269" s="21">
        <v>-0.32231808975801179</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397</v>
      </c>
      <c r="E272" s="17" t="s">
        <v>14</v>
      </c>
      <c r="F272" s="33">
        <f>(10030-10080)/10080</f>
        <v>-4.96031746031746E-3</v>
      </c>
      <c r="G272" s="33">
        <f>(10480-10560)/10560</f>
        <v>-7.575757575757576E-3</v>
      </c>
    </row>
    <row r="273" spans="1:6" x14ac:dyDescent="0.3">
      <c r="A273" s="19"/>
      <c r="B273" s="20" t="s">
        <v>15</v>
      </c>
      <c r="C273" s="21">
        <v>2.8113715277777729E-3</v>
      </c>
      <c r="D273" s="21">
        <v>9.4391081550599942E-3</v>
      </c>
      <c r="E273" s="22"/>
    </row>
    <row r="274" spans="1:6" x14ac:dyDescent="0.3">
      <c r="A274" s="8" t="s">
        <v>22</v>
      </c>
      <c r="B274" s="16" t="s">
        <v>11</v>
      </c>
      <c r="C274" s="17" t="s">
        <v>123</v>
      </c>
      <c r="D274" s="17" t="s">
        <v>398</v>
      </c>
      <c r="E274" s="17" t="s">
        <v>14</v>
      </c>
    </row>
    <row r="275" spans="1:6" x14ac:dyDescent="0.3">
      <c r="A275" s="19"/>
      <c r="B275" s="20" t="s">
        <v>15</v>
      </c>
      <c r="C275" s="21">
        <v>0.59567629485593065</v>
      </c>
      <c r="D275" s="21">
        <v>8.5572108888863685E-2</v>
      </c>
      <c r="E275" s="22"/>
    </row>
    <row r="276" spans="1:6" ht="35.25" customHeight="1" x14ac:dyDescent="0.3">
      <c r="A276" s="87" t="s">
        <v>25</v>
      </c>
      <c r="B276" s="87"/>
      <c r="C276" s="87"/>
      <c r="D276" s="87"/>
      <c r="E276" s="87"/>
    </row>
    <row r="277" spans="1:6" x14ac:dyDescent="0.3">
      <c r="A277" s="5" t="s">
        <v>26</v>
      </c>
    </row>
    <row r="278" spans="1:6" x14ac:dyDescent="0.3">
      <c r="A278" s="5" t="s">
        <v>85</v>
      </c>
    </row>
    <row r="279" spans="1:6" x14ac:dyDescent="0.3">
      <c r="A279" s="5" t="s">
        <v>399</v>
      </c>
    </row>
    <row r="280" spans="1:6" x14ac:dyDescent="0.3">
      <c r="A280" s="5" t="s">
        <v>400</v>
      </c>
    </row>
    <row r="281" spans="1:6" ht="25.5" customHeight="1" x14ac:dyDescent="0.3">
      <c r="A281" s="107" t="s">
        <v>30</v>
      </c>
      <c r="B281" s="107"/>
      <c r="C281" s="107"/>
      <c r="D281" s="107"/>
      <c r="E281" s="107"/>
    </row>
    <row r="282" spans="1:6" x14ac:dyDescent="0.3">
      <c r="A282" s="109" t="s">
        <v>31</v>
      </c>
      <c r="B282" s="110"/>
      <c r="C282" s="110"/>
      <c r="D282" s="111"/>
      <c r="E282" s="3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43220</v>
      </c>
      <c r="C285" s="24">
        <v>45044</v>
      </c>
      <c r="D285" s="25">
        <v>0.20822962107469742</v>
      </c>
      <c r="E285" s="32">
        <v>5</v>
      </c>
    </row>
    <row r="286" spans="1:6" x14ac:dyDescent="0.3">
      <c r="A286" s="31" t="s">
        <v>37</v>
      </c>
      <c r="B286" s="24">
        <v>43188</v>
      </c>
      <c r="C286" s="24">
        <v>45016</v>
      </c>
      <c r="D286" s="25">
        <v>0.20821071664822099</v>
      </c>
      <c r="E286" s="32">
        <v>5</v>
      </c>
    </row>
    <row r="287" spans="1:6" x14ac:dyDescent="0.3">
      <c r="A287" s="23" t="s">
        <v>38</v>
      </c>
      <c r="B287" s="24">
        <v>43159</v>
      </c>
      <c r="C287" s="24">
        <v>44985</v>
      </c>
      <c r="D287" s="25">
        <v>0.2072724790383102</v>
      </c>
      <c r="E287" s="32">
        <v>5</v>
      </c>
    </row>
    <row r="288" spans="1:6" x14ac:dyDescent="0.3">
      <c r="A288" s="23" t="s">
        <v>39</v>
      </c>
      <c r="B288" s="24">
        <v>43131</v>
      </c>
      <c r="C288" s="24">
        <v>44957</v>
      </c>
      <c r="D288" s="25">
        <v>0.20739629311627003</v>
      </c>
      <c r="E288" s="32">
        <v>5</v>
      </c>
    </row>
    <row r="289" spans="1:7" x14ac:dyDescent="0.3">
      <c r="A289" s="23" t="s">
        <v>40</v>
      </c>
      <c r="B289" s="24">
        <v>43098</v>
      </c>
      <c r="C289" s="24">
        <v>44925</v>
      </c>
      <c r="D289" s="25">
        <v>0.20677811267506932</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-0.25496797068137689</v>
      </c>
      <c r="D298" s="21">
        <v>-8.7773800631031573E-2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355</v>
      </c>
      <c r="D301" s="17" t="s">
        <v>214</v>
      </c>
      <c r="E301" s="17" t="s">
        <v>14</v>
      </c>
      <c r="F301" s="33">
        <f>(10000-10010)/10010</f>
        <v>-9.99000999000999E-4</v>
      </c>
      <c r="G301" s="33">
        <f>(10110-10130)/10130</f>
        <v>-1.9743336623889436E-3</v>
      </c>
    </row>
    <row r="302" spans="1:7" x14ac:dyDescent="0.3">
      <c r="A302" s="19"/>
      <c r="B302" s="20" t="s">
        <v>15</v>
      </c>
      <c r="C302" s="21">
        <v>-3.7045932152524053E-4</v>
      </c>
      <c r="D302" s="21">
        <v>5.5447815806353162E-3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ht="35.25" customHeight="1" x14ac:dyDescent="0.3">
      <c r="A305" s="87" t="s">
        <v>25</v>
      </c>
      <c r="B305" s="87"/>
      <c r="C305" s="87"/>
      <c r="D305" s="87"/>
      <c r="E305" s="87"/>
    </row>
    <row r="306" spans="1:6" x14ac:dyDescent="0.3">
      <c r="A306" s="5" t="s">
        <v>26</v>
      </c>
    </row>
    <row r="307" spans="1:6" x14ac:dyDescent="0.3">
      <c r="A307" s="5" t="s">
        <v>138</v>
      </c>
    </row>
    <row r="308" spans="1:6" x14ac:dyDescent="0.3">
      <c r="A308" s="5" t="s">
        <v>401</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43217</v>
      </c>
      <c r="C314" s="24">
        <v>45044</v>
      </c>
      <c r="D314" s="25">
        <v>2.671245010018429E-2</v>
      </c>
      <c r="E314" s="32">
        <v>2</v>
      </c>
    </row>
    <row r="315" spans="1:6" x14ac:dyDescent="0.3">
      <c r="A315" s="31" t="s">
        <v>37</v>
      </c>
      <c r="B315" s="24">
        <v>43193</v>
      </c>
      <c r="C315" s="24">
        <v>45016</v>
      </c>
      <c r="D315" s="25">
        <v>2.6742212745389179E-2</v>
      </c>
      <c r="E315" s="32">
        <v>2</v>
      </c>
    </row>
    <row r="316" spans="1:6" x14ac:dyDescent="0.3">
      <c r="A316" s="23" t="s">
        <v>38</v>
      </c>
      <c r="B316" s="24">
        <v>43154</v>
      </c>
      <c r="C316" s="24">
        <v>44981</v>
      </c>
      <c r="D316" s="25">
        <v>2.6783135724308998E-2</v>
      </c>
      <c r="E316" s="32">
        <v>2</v>
      </c>
    </row>
    <row r="317" spans="1:6" x14ac:dyDescent="0.3">
      <c r="A317" s="23" t="s">
        <v>39</v>
      </c>
      <c r="B317" s="24">
        <v>43126</v>
      </c>
      <c r="C317" s="24">
        <v>44953</v>
      </c>
      <c r="D317" s="25">
        <v>2.6740755395303604E-2</v>
      </c>
      <c r="E317" s="32">
        <v>2</v>
      </c>
    </row>
    <row r="318" spans="1:6" x14ac:dyDescent="0.3">
      <c r="A318" s="23" t="s">
        <v>40</v>
      </c>
      <c r="B318" s="24">
        <v>43098</v>
      </c>
      <c r="C318" s="24">
        <v>44925</v>
      </c>
      <c r="D318" s="25">
        <v>2.6710786807214677E-2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403</v>
      </c>
      <c r="E326" s="17" t="s">
        <v>14</v>
      </c>
    </row>
    <row r="327" spans="1:7" x14ac:dyDescent="0.3">
      <c r="A327" s="19"/>
      <c r="B327" s="20" t="s">
        <v>15</v>
      </c>
      <c r="C327" s="21">
        <v>-0.56126410699992368</v>
      </c>
      <c r="D327" s="21">
        <v>-0.18235387710314743</v>
      </c>
      <c r="E327" s="22"/>
    </row>
    <row r="328" spans="1:7" x14ac:dyDescent="0.3">
      <c r="A328" s="8" t="s">
        <v>16</v>
      </c>
      <c r="B328" s="16" t="s">
        <v>11</v>
      </c>
      <c r="C328" s="17" t="s">
        <v>144</v>
      </c>
      <c r="D328" s="17" t="s">
        <v>404</v>
      </c>
      <c r="E328" s="17" t="s">
        <v>14</v>
      </c>
    </row>
    <row r="329" spans="1:7" x14ac:dyDescent="0.3">
      <c r="A329" s="19"/>
      <c r="B329" s="20" t="s">
        <v>15</v>
      </c>
      <c r="C329" s="21">
        <v>-0.19285172253831806</v>
      </c>
      <c r="D329" s="21">
        <v>-2.4397655278916797E-2</v>
      </c>
      <c r="E329" s="22"/>
    </row>
    <row r="330" spans="1:7" x14ac:dyDescent="0.3">
      <c r="A330" s="8" t="s">
        <v>19</v>
      </c>
      <c r="B330" s="16" t="s">
        <v>11</v>
      </c>
      <c r="C330" s="17" t="s">
        <v>405</v>
      </c>
      <c r="D330" s="17" t="s">
        <v>406</v>
      </c>
      <c r="E330" s="17" t="s">
        <v>14</v>
      </c>
      <c r="F330" s="33">
        <f>(10700-10730)/10730</f>
        <v>-2.7958993476234857E-3</v>
      </c>
      <c r="G330" s="33">
        <f>(15590-15760)/15760</f>
        <v>-1.0786802030456852E-2</v>
      </c>
    </row>
    <row r="331" spans="1:7" x14ac:dyDescent="0.3">
      <c r="A331" s="19"/>
      <c r="B331" s="20" t="s">
        <v>15</v>
      </c>
      <c r="C331" s="21">
        <v>7.0376418525364803E-2</v>
      </c>
      <c r="D331" s="21">
        <v>9.2827382257242741E-2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ht="36" customHeight="1" x14ac:dyDescent="0.3">
      <c r="A334" s="87" t="s">
        <v>25</v>
      </c>
      <c r="B334" s="87"/>
      <c r="C334" s="87"/>
      <c r="D334" s="87"/>
      <c r="E334" s="87"/>
    </row>
    <row r="335" spans="1:7" x14ac:dyDescent="0.3">
      <c r="A335" s="5" t="s">
        <v>26</v>
      </c>
    </row>
    <row r="336" spans="1:7" x14ac:dyDescent="0.3">
      <c r="A336" s="5" t="s">
        <v>390</v>
      </c>
    </row>
    <row r="337" spans="1:6" x14ac:dyDescent="0.3">
      <c r="A337" s="5" t="s">
        <v>86</v>
      </c>
    </row>
    <row r="338" spans="1:6" x14ac:dyDescent="0.3">
      <c r="A338" s="5" t="s">
        <v>150</v>
      </c>
    </row>
    <row r="339" spans="1:6" ht="27.75" customHeight="1" x14ac:dyDescent="0.3">
      <c r="A339" s="107" t="s">
        <v>30</v>
      </c>
      <c r="B339" s="107"/>
      <c r="C339" s="107"/>
      <c r="D339" s="107"/>
      <c r="E339" s="107"/>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45044</v>
      </c>
      <c r="D343" s="25">
        <v>0.17411940073386972</v>
      </c>
      <c r="E343" s="32">
        <v>4</v>
      </c>
    </row>
    <row r="344" spans="1:6" x14ac:dyDescent="0.3">
      <c r="A344" s="31" t="s">
        <v>37</v>
      </c>
      <c r="B344" s="24">
        <v>43910</v>
      </c>
      <c r="C344" s="24">
        <v>45016</v>
      </c>
      <c r="D344" s="25">
        <v>0.17535693881362138</v>
      </c>
      <c r="E344" s="32">
        <v>4</v>
      </c>
    </row>
    <row r="345" spans="1:6" x14ac:dyDescent="0.3">
      <c r="A345" s="23" t="s">
        <v>38</v>
      </c>
      <c r="B345" s="24">
        <v>43910</v>
      </c>
      <c r="C345" s="24">
        <v>44985</v>
      </c>
      <c r="D345" s="25">
        <v>0.175645736569224</v>
      </c>
      <c r="E345" s="32">
        <v>4</v>
      </c>
    </row>
    <row r="346" spans="1:6" x14ac:dyDescent="0.3">
      <c r="A346" s="23" t="s">
        <v>39</v>
      </c>
      <c r="B346" s="24">
        <v>43910</v>
      </c>
      <c r="C346" s="24">
        <v>44957</v>
      </c>
      <c r="D346" s="25">
        <v>0.17666931468596081</v>
      </c>
      <c r="E346" s="32">
        <v>4</v>
      </c>
    </row>
    <row r="347" spans="1:6" x14ac:dyDescent="0.3">
      <c r="A347" s="23" t="s">
        <v>40</v>
      </c>
      <c r="B347" s="24">
        <v>43910</v>
      </c>
      <c r="C347" s="24">
        <v>44925</v>
      </c>
      <c r="D347" s="25">
        <v>0.17771411332721862</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-0.62396375327009213</v>
      </c>
      <c r="D356" s="21">
        <v>-0.24113829855163116</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276</v>
      </c>
      <c r="D359" s="17" t="s">
        <v>361</v>
      </c>
      <c r="E359" s="17" t="s">
        <v>14</v>
      </c>
      <c r="F359" s="33">
        <f>(9770-9830)/9770</f>
        <v>-6.1412487205731829E-3</v>
      </c>
      <c r="G359" s="33">
        <f>(10220-10260)/10260</f>
        <v>-3.8986354775828458E-3</v>
      </c>
    </row>
    <row r="360" spans="1:7" x14ac:dyDescent="0.3">
      <c r="A360" s="19"/>
      <c r="B360" s="20" t="s">
        <v>15</v>
      </c>
      <c r="C360" s="21">
        <v>-2.2681369704004695E-2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5.25" customHeight="1" x14ac:dyDescent="0.3">
      <c r="A363" s="87" t="s">
        <v>25</v>
      </c>
      <c r="B363" s="87"/>
      <c r="C363" s="87"/>
      <c r="D363" s="87"/>
      <c r="E363" s="87"/>
    </row>
    <row r="364" spans="1:7" x14ac:dyDescent="0.3">
      <c r="A364" s="5" t="s">
        <v>26</v>
      </c>
    </row>
    <row r="365" spans="1:7" x14ac:dyDescent="0.3">
      <c r="A365" s="5" t="s">
        <v>49</v>
      </c>
    </row>
    <row r="366" spans="1:7" x14ac:dyDescent="0.3">
      <c r="A366" s="5" t="s">
        <v>363</v>
      </c>
    </row>
    <row r="367" spans="1:7" x14ac:dyDescent="0.3">
      <c r="A367" s="5" t="s">
        <v>333</v>
      </c>
    </row>
    <row r="368" spans="1:7" ht="26.25" customHeight="1" x14ac:dyDescent="0.3">
      <c r="A368" s="107" t="s">
        <v>30</v>
      </c>
      <c r="B368" s="107"/>
      <c r="C368" s="107"/>
      <c r="D368" s="107"/>
      <c r="E368" s="107"/>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43217</v>
      </c>
      <c r="C372" s="24">
        <v>45044</v>
      </c>
      <c r="D372" s="25">
        <v>8.3044517901890227E-2</v>
      </c>
      <c r="E372" s="32">
        <v>3</v>
      </c>
    </row>
    <row r="373" spans="1:6" x14ac:dyDescent="0.3">
      <c r="A373" s="31" t="s">
        <v>37</v>
      </c>
      <c r="B373" s="24">
        <v>43193</v>
      </c>
      <c r="C373" s="24">
        <v>45016</v>
      </c>
      <c r="D373" s="25">
        <v>8.3078185115603165E-2</v>
      </c>
      <c r="E373" s="32">
        <v>3</v>
      </c>
    </row>
    <row r="374" spans="1:6" x14ac:dyDescent="0.3">
      <c r="A374" s="23" t="s">
        <v>38</v>
      </c>
      <c r="B374" s="24">
        <v>43154</v>
      </c>
      <c r="C374" s="24">
        <v>44981</v>
      </c>
      <c r="D374" s="25">
        <v>8.3080065106412873E-2</v>
      </c>
      <c r="E374" s="32">
        <v>3</v>
      </c>
    </row>
    <row r="375" spans="1:6" x14ac:dyDescent="0.3">
      <c r="A375" s="23" t="s">
        <v>39</v>
      </c>
      <c r="B375" s="24">
        <v>43126</v>
      </c>
      <c r="C375" s="24">
        <v>44953</v>
      </c>
      <c r="D375" s="25">
        <v>8.3123806841202658E-2</v>
      </c>
      <c r="E375" s="32">
        <v>3</v>
      </c>
    </row>
    <row r="376" spans="1:6" x14ac:dyDescent="0.3">
      <c r="A376" s="23" t="s">
        <v>40</v>
      </c>
      <c r="B376" s="24">
        <v>43098</v>
      </c>
      <c r="C376" s="24">
        <v>44925</v>
      </c>
      <c r="D376" s="25">
        <v>8.3151484465690109E-2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314</v>
      </c>
      <c r="D384" s="18" t="s">
        <v>164</v>
      </c>
      <c r="E384" s="17" t="s">
        <v>14</v>
      </c>
    </row>
    <row r="385" spans="1:7" x14ac:dyDescent="0.3">
      <c r="A385" s="19"/>
      <c r="B385" s="20" t="s">
        <v>15</v>
      </c>
      <c r="C385" s="21">
        <v>-0.76116408670081015</v>
      </c>
      <c r="D385" s="21">
        <v>-0.35378397276747775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214</v>
      </c>
      <c r="D388" s="17" t="s">
        <v>364</v>
      </c>
      <c r="E388" s="17" t="s">
        <v>14</v>
      </c>
      <c r="F388" s="33">
        <f>(10110-10210)/10210</f>
        <v>-9.7943192948090115E-3</v>
      </c>
      <c r="G388" s="33">
        <f>(11030-11060)/11060</f>
        <v>-2.7124773960216998E-3</v>
      </c>
    </row>
    <row r="389" spans="1:7" x14ac:dyDescent="0.3">
      <c r="A389" s="19"/>
      <c r="B389" s="20" t="s">
        <v>15</v>
      </c>
      <c r="C389" s="21">
        <v>1.1288595707853899E-2</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5.25" customHeight="1" x14ac:dyDescent="0.3">
      <c r="A392" s="87" t="s">
        <v>25</v>
      </c>
      <c r="B392" s="87"/>
      <c r="C392" s="87"/>
      <c r="D392" s="87"/>
      <c r="E392" s="87"/>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43214</v>
      </c>
      <c r="C401" s="24">
        <v>45041</v>
      </c>
      <c r="D401" s="25">
        <v>0.15332848301638641</v>
      </c>
      <c r="E401" s="32">
        <v>4</v>
      </c>
    </row>
    <row r="402" spans="1:5" x14ac:dyDescent="0.3">
      <c r="A402" s="31" t="s">
        <v>37</v>
      </c>
      <c r="B402" s="24">
        <v>43186</v>
      </c>
      <c r="C402" s="24">
        <v>45013</v>
      </c>
      <c r="D402" s="25">
        <v>0.15322476428801929</v>
      </c>
      <c r="E402" s="32">
        <v>4</v>
      </c>
    </row>
    <row r="403" spans="1:5" x14ac:dyDescent="0.3">
      <c r="A403" s="23" t="s">
        <v>38</v>
      </c>
      <c r="B403" s="24">
        <v>43158</v>
      </c>
      <c r="C403" s="24">
        <v>44985</v>
      </c>
      <c r="D403" s="25">
        <v>0.15343625511870559</v>
      </c>
      <c r="E403" s="32">
        <v>4</v>
      </c>
    </row>
    <row r="404" spans="1:5" x14ac:dyDescent="0.3">
      <c r="A404" s="23" t="s">
        <v>39</v>
      </c>
      <c r="B404" s="24">
        <v>43130</v>
      </c>
      <c r="C404" s="24">
        <v>44957</v>
      </c>
      <c r="D404" s="25">
        <v>0.15438641306227471</v>
      </c>
      <c r="E404" s="32">
        <v>4</v>
      </c>
    </row>
    <row r="405" spans="1:5" x14ac:dyDescent="0.3">
      <c r="A405" s="23" t="s">
        <v>40</v>
      </c>
      <c r="B405" s="24">
        <v>43096</v>
      </c>
      <c r="C405" s="24">
        <v>44922</v>
      </c>
      <c r="D405" s="25">
        <v>0.15414658099876702</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172</v>
      </c>
      <c r="D413" s="18" t="s">
        <v>173</v>
      </c>
      <c r="E413" s="17" t="s">
        <v>14</v>
      </c>
    </row>
    <row r="414" spans="1:5" x14ac:dyDescent="0.3">
      <c r="A414" s="19"/>
      <c r="B414" s="20" t="s">
        <v>15</v>
      </c>
      <c r="C414" s="21">
        <v>-0.74349841600475941</v>
      </c>
      <c r="D414" s="21">
        <v>-0.33712634852577605</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264</v>
      </c>
      <c r="D417" s="17" t="s">
        <v>369</v>
      </c>
      <c r="E417" s="17" t="s">
        <v>14</v>
      </c>
      <c r="F417" s="33">
        <f>(10210-10290)/10210</f>
        <v>-7.8354554358472089E-3</v>
      </c>
      <c r="G417" s="33">
        <f>(11120-11180)/11180</f>
        <v>-5.3667262969588547E-3</v>
      </c>
    </row>
    <row r="418" spans="1:7" x14ac:dyDescent="0.3">
      <c r="A418" s="19"/>
      <c r="B418" s="20" t="s">
        <v>15</v>
      </c>
      <c r="C418" s="21">
        <v>2.0645107398568063E-2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ht="34.5" customHeight="1" x14ac:dyDescent="0.3">
      <c r="A421" s="87" t="s">
        <v>25</v>
      </c>
      <c r="B421" s="87"/>
      <c r="C421" s="87"/>
      <c r="D421" s="87"/>
      <c r="E421" s="87"/>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43214</v>
      </c>
      <c r="C430" s="24">
        <v>45041</v>
      </c>
      <c r="D430" s="25">
        <v>0.14606734896282564</v>
      </c>
      <c r="E430" s="32">
        <v>4</v>
      </c>
    </row>
    <row r="431" spans="1:7" x14ac:dyDescent="0.3">
      <c r="A431" s="31" t="s">
        <v>37</v>
      </c>
      <c r="B431" s="24">
        <v>43186</v>
      </c>
      <c r="C431" s="24">
        <v>45013</v>
      </c>
      <c r="D431" s="25">
        <v>0.14597821517035178</v>
      </c>
      <c r="E431" s="32">
        <v>4</v>
      </c>
    </row>
    <row r="432" spans="1:7" x14ac:dyDescent="0.3">
      <c r="A432" s="23" t="s">
        <v>38</v>
      </c>
      <c r="B432" s="24">
        <v>43158</v>
      </c>
      <c r="C432" s="24">
        <v>44985</v>
      </c>
      <c r="D432" s="25">
        <v>0.14627557576239927</v>
      </c>
      <c r="E432" s="32">
        <v>4</v>
      </c>
    </row>
    <row r="433" spans="1:7" x14ac:dyDescent="0.3">
      <c r="A433" s="23" t="s">
        <v>39</v>
      </c>
      <c r="B433" s="24">
        <v>43130</v>
      </c>
      <c r="C433" s="24">
        <v>44957</v>
      </c>
      <c r="D433" s="25">
        <v>0.14731431464430364</v>
      </c>
      <c r="E433" s="32">
        <v>4</v>
      </c>
    </row>
    <row r="434" spans="1:7" x14ac:dyDescent="0.3">
      <c r="A434" s="23" t="s">
        <v>40</v>
      </c>
      <c r="B434" s="24">
        <v>43096</v>
      </c>
      <c r="C434" s="24">
        <v>44922</v>
      </c>
      <c r="D434" s="25">
        <v>0.14713116278792804</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318</v>
      </c>
      <c r="D442" s="18" t="s">
        <v>182</v>
      </c>
      <c r="E442" s="17" t="s">
        <v>14</v>
      </c>
    </row>
    <row r="443" spans="1:7" x14ac:dyDescent="0.3">
      <c r="A443" s="19"/>
      <c r="B443" s="20" t="s">
        <v>15</v>
      </c>
      <c r="C443" s="21">
        <v>-0.50601552820770124</v>
      </c>
      <c r="D443" s="21">
        <v>-0.24109302354216755</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282</v>
      </c>
      <c r="D446" s="17" t="s">
        <v>156</v>
      </c>
      <c r="E446" s="17" t="s">
        <v>14</v>
      </c>
      <c r="F446" s="33">
        <f>(9400-9490)/9490</f>
        <v>-9.4836670179135937E-3</v>
      </c>
      <c r="G446" s="33">
        <f>(9850-9900)/9900</f>
        <v>-5.0505050505050509E-3</v>
      </c>
    </row>
    <row r="447" spans="1:7" x14ac:dyDescent="0.3">
      <c r="A447" s="19"/>
      <c r="B447" s="20" t="s">
        <v>15</v>
      </c>
      <c r="C447" s="21">
        <v>-6.0047334572454147E-2</v>
      </c>
      <c r="D447" s="21">
        <v>-7.473171508024623E-3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ht="35.25" customHeight="1" x14ac:dyDescent="0.3">
      <c r="A450" s="87" t="s">
        <v>25</v>
      </c>
      <c r="B450" s="87"/>
      <c r="C450" s="87"/>
      <c r="D450" s="87"/>
      <c r="E450" s="87"/>
    </row>
    <row r="451" spans="1:6" x14ac:dyDescent="0.3">
      <c r="A451" s="5" t="s">
        <v>26</v>
      </c>
    </row>
    <row r="452" spans="1:6" x14ac:dyDescent="0.3">
      <c r="A452" s="5" t="s">
        <v>138</v>
      </c>
    </row>
    <row r="453" spans="1:6" x14ac:dyDescent="0.3">
      <c r="A453" s="5" t="s">
        <v>407</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43214</v>
      </c>
      <c r="C459" s="24">
        <v>45034</v>
      </c>
      <c r="D459" s="25">
        <v>8.2177010136877018E-2</v>
      </c>
      <c r="E459" s="32">
        <v>3</v>
      </c>
    </row>
    <row r="460" spans="1:6" x14ac:dyDescent="0.3">
      <c r="A460" s="31" t="s">
        <v>37</v>
      </c>
      <c r="B460" s="24">
        <v>43186</v>
      </c>
      <c r="C460" s="24">
        <v>45006</v>
      </c>
      <c r="D460" s="25">
        <v>8.2236501630957443E-2</v>
      </c>
      <c r="E460" s="32">
        <v>3</v>
      </c>
    </row>
    <row r="461" spans="1:6" x14ac:dyDescent="0.3">
      <c r="A461" s="23" t="s">
        <v>38</v>
      </c>
      <c r="B461" s="24">
        <v>43158</v>
      </c>
      <c r="C461" s="24">
        <v>44978</v>
      </c>
      <c r="D461" s="25">
        <v>8.2215823462371676E-2</v>
      </c>
      <c r="E461" s="32">
        <v>3</v>
      </c>
    </row>
    <row r="462" spans="1:6" x14ac:dyDescent="0.3">
      <c r="A462" s="23" t="s">
        <v>39</v>
      </c>
      <c r="B462" s="24">
        <v>43130</v>
      </c>
      <c r="C462" s="24">
        <v>44950</v>
      </c>
      <c r="D462" s="25">
        <v>8.2439317543807109E-2</v>
      </c>
      <c r="E462" s="32">
        <v>3</v>
      </c>
    </row>
    <row r="463" spans="1:6" x14ac:dyDescent="0.3">
      <c r="A463" s="23" t="s">
        <v>40</v>
      </c>
      <c r="B463" s="24">
        <v>43102</v>
      </c>
      <c r="C463" s="24">
        <v>44922</v>
      </c>
      <c r="D463" s="25">
        <v>8.2292510304222077E-2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-0.66381932079647332</v>
      </c>
      <c r="D472" s="21">
        <v>-0.21484146727867093</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373</v>
      </c>
      <c r="D475" s="17" t="s">
        <v>232</v>
      </c>
      <c r="E475" s="17" t="s">
        <v>14</v>
      </c>
      <c r="F475" s="33">
        <f>(9320-9380)/9380</f>
        <v>-6.3965884861407248E-3</v>
      </c>
      <c r="G475" s="33">
        <f>(9890-10060)/10060</f>
        <v>-1.6898608349900597E-2</v>
      </c>
    </row>
    <row r="476" spans="1:7" x14ac:dyDescent="0.3">
      <c r="A476" s="19"/>
      <c r="B476" s="20" t="s">
        <v>15</v>
      </c>
      <c r="C476" s="21">
        <v>-6.839398484889736E-2</v>
      </c>
      <c r="D476" s="21">
        <v>-2.1251925286129847E-3</v>
      </c>
      <c r="E476" s="22"/>
    </row>
    <row r="477" spans="1:7" x14ac:dyDescent="0.3">
      <c r="A477" s="8" t="s">
        <v>22</v>
      </c>
      <c r="B477" s="16" t="s">
        <v>11</v>
      </c>
      <c r="C477" s="17" t="s">
        <v>196</v>
      </c>
      <c r="D477" s="17" t="s">
        <v>409</v>
      </c>
      <c r="E477" s="17" t="s">
        <v>14</v>
      </c>
    </row>
    <row r="478" spans="1:7" x14ac:dyDescent="0.3">
      <c r="A478" s="19"/>
      <c r="B478" s="20" t="s">
        <v>15</v>
      </c>
      <c r="C478" s="21">
        <v>0.13851284703993083</v>
      </c>
      <c r="D478" s="21">
        <v>5.160672892561724E-2</v>
      </c>
      <c r="E478" s="22"/>
    </row>
    <row r="479" spans="1:7" ht="38.25" customHeight="1" x14ac:dyDescent="0.3">
      <c r="A479" s="87" t="s">
        <v>25</v>
      </c>
      <c r="B479" s="87"/>
      <c r="C479" s="87"/>
      <c r="D479" s="87"/>
      <c r="E479" s="87"/>
    </row>
    <row r="480" spans="1:7" x14ac:dyDescent="0.3">
      <c r="A480" s="5" t="s">
        <v>26</v>
      </c>
    </row>
    <row r="481" spans="1:6" x14ac:dyDescent="0.3">
      <c r="A481" s="5" t="s">
        <v>198</v>
      </c>
    </row>
    <row r="482" spans="1:6" x14ac:dyDescent="0.3">
      <c r="A482" s="5" t="s">
        <v>410</v>
      </c>
    </row>
    <row r="483" spans="1:6" x14ac:dyDescent="0.3">
      <c r="A483" s="5" t="s">
        <v>115</v>
      </c>
    </row>
    <row r="484" spans="1:6" ht="24.75" customHeight="1" x14ac:dyDescent="0.3">
      <c r="A484" s="107" t="s">
        <v>30</v>
      </c>
      <c r="B484" s="107"/>
      <c r="C484" s="107"/>
      <c r="D484" s="107"/>
      <c r="E484" s="107"/>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43222</v>
      </c>
      <c r="C488" s="24">
        <v>45041</v>
      </c>
      <c r="D488" s="25">
        <v>0.10759184368669772</v>
      </c>
      <c r="E488" s="32">
        <v>3</v>
      </c>
    </row>
    <row r="489" spans="1:6" x14ac:dyDescent="0.3">
      <c r="A489" s="31" t="s">
        <v>37</v>
      </c>
      <c r="B489" s="24">
        <v>43193</v>
      </c>
      <c r="C489" s="24">
        <v>45013</v>
      </c>
      <c r="D489" s="25">
        <v>0.10793476204880544</v>
      </c>
      <c r="E489" s="32">
        <v>3</v>
      </c>
    </row>
    <row r="490" spans="1:6" x14ac:dyDescent="0.3">
      <c r="A490" s="23" t="s">
        <v>38</v>
      </c>
      <c r="B490" s="24">
        <v>43165</v>
      </c>
      <c r="C490" s="24">
        <v>44985</v>
      </c>
      <c r="D490" s="25">
        <v>0.10803295296827543</v>
      </c>
      <c r="E490" s="32">
        <v>3</v>
      </c>
    </row>
    <row r="491" spans="1:6" x14ac:dyDescent="0.3">
      <c r="A491" s="23" t="s">
        <v>39</v>
      </c>
      <c r="B491" s="24">
        <v>43137</v>
      </c>
      <c r="C491" s="24">
        <v>44957</v>
      </c>
      <c r="D491" s="25">
        <v>0.1083559097492286</v>
      </c>
      <c r="E491" s="32">
        <v>3</v>
      </c>
    </row>
    <row r="492" spans="1:6" x14ac:dyDescent="0.3">
      <c r="A492" s="23" t="s">
        <v>40</v>
      </c>
      <c r="B492" s="24">
        <v>43096</v>
      </c>
      <c r="C492" s="24">
        <v>44915</v>
      </c>
      <c r="D492" s="25">
        <v>0.10904032667575751</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321</v>
      </c>
      <c r="D500" s="18" t="s">
        <v>322</v>
      </c>
      <c r="E500" s="17" t="s">
        <v>14</v>
      </c>
    </row>
    <row r="501" spans="1:7" x14ac:dyDescent="0.3">
      <c r="A501" s="19"/>
      <c r="B501" s="20" t="s">
        <v>15</v>
      </c>
      <c r="C501" s="21">
        <v>-0.68849476983645941</v>
      </c>
      <c r="D501" s="21">
        <v>-0.33264637159372168</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411</v>
      </c>
      <c r="D504" s="17" t="s">
        <v>214</v>
      </c>
      <c r="E504" s="17" t="s">
        <v>14</v>
      </c>
      <c r="F504" s="33">
        <f>(9720-9770)/9770</f>
        <v>-5.1177072671443197E-3</v>
      </c>
      <c r="G504" s="33">
        <f>(10110-10140)/10140</f>
        <v>-2.9585798816568047E-3</v>
      </c>
    </row>
    <row r="505" spans="1:7" x14ac:dyDescent="0.3">
      <c r="A505" s="19"/>
      <c r="B505" s="20" t="s">
        <v>15</v>
      </c>
      <c r="C505" s="21">
        <v>-2.7966674172483774E-2</v>
      </c>
      <c r="D505" s="21">
        <v>5.258950009067842E-3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8.25" customHeight="1" x14ac:dyDescent="0.3">
      <c r="A508" s="87" t="s">
        <v>25</v>
      </c>
      <c r="B508" s="87"/>
      <c r="C508" s="87"/>
      <c r="D508" s="87"/>
      <c r="E508" s="87"/>
    </row>
    <row r="509" spans="1:7" x14ac:dyDescent="0.3">
      <c r="A509" s="5" t="s">
        <v>26</v>
      </c>
    </row>
    <row r="510" spans="1:7" x14ac:dyDescent="0.3">
      <c r="A510" s="5" t="s">
        <v>138</v>
      </c>
    </row>
    <row r="511" spans="1:7" x14ac:dyDescent="0.3">
      <c r="A511" s="5" t="s">
        <v>412</v>
      </c>
    </row>
    <row r="512" spans="1:7" x14ac:dyDescent="0.3">
      <c r="A512" s="5" t="s">
        <v>140</v>
      </c>
    </row>
    <row r="513" spans="1:6" ht="27" customHeight="1" x14ac:dyDescent="0.3">
      <c r="A513" s="107" t="s">
        <v>30</v>
      </c>
      <c r="B513" s="107"/>
      <c r="C513" s="107"/>
      <c r="D513" s="107"/>
      <c r="E513" s="107"/>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43214</v>
      </c>
      <c r="C517" s="24">
        <v>45041</v>
      </c>
      <c r="D517" s="25">
        <v>0.10072446591237638</v>
      </c>
      <c r="E517" s="32">
        <v>3</v>
      </c>
    </row>
    <row r="518" spans="1:6" x14ac:dyDescent="0.3">
      <c r="A518" s="31" t="s">
        <v>37</v>
      </c>
      <c r="B518" s="24">
        <v>43186</v>
      </c>
      <c r="C518" s="24">
        <v>45013</v>
      </c>
      <c r="D518" s="25">
        <v>0.10072988995134642</v>
      </c>
      <c r="E518" s="32">
        <v>3</v>
      </c>
    </row>
    <row r="519" spans="1:6" x14ac:dyDescent="0.3">
      <c r="A519" s="23" t="s">
        <v>38</v>
      </c>
      <c r="B519" s="24">
        <v>43158</v>
      </c>
      <c r="C519" s="24">
        <v>44985</v>
      </c>
      <c r="D519" s="25">
        <v>0.10084415670401313</v>
      </c>
      <c r="E519" s="32">
        <v>3</v>
      </c>
    </row>
    <row r="520" spans="1:6" x14ac:dyDescent="0.3">
      <c r="A520" s="23" t="s">
        <v>39</v>
      </c>
      <c r="B520" s="24">
        <v>43130</v>
      </c>
      <c r="C520" s="24">
        <v>44957</v>
      </c>
      <c r="D520" s="25">
        <v>0.10130307536059625</v>
      </c>
      <c r="E520" s="32">
        <v>3</v>
      </c>
    </row>
    <row r="521" spans="1:6" x14ac:dyDescent="0.3">
      <c r="A521" s="23" t="s">
        <v>40</v>
      </c>
      <c r="B521" s="24">
        <v>43096</v>
      </c>
      <c r="C521" s="24">
        <v>44922</v>
      </c>
      <c r="D521" s="25">
        <v>0.10132779090605887</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26" t="s">
        <v>413</v>
      </c>
      <c r="D529" s="27" t="s">
        <v>380</v>
      </c>
      <c r="E529" s="26" t="s">
        <v>14</v>
      </c>
    </row>
    <row r="530" spans="1:7" x14ac:dyDescent="0.3">
      <c r="A530" s="19"/>
      <c r="B530" s="20" t="s">
        <v>15</v>
      </c>
      <c r="C530" s="21">
        <v>-0.72159760680544072</v>
      </c>
      <c r="D530" s="21">
        <v>-0.30566115442831443</v>
      </c>
      <c r="E530" s="22"/>
    </row>
    <row r="531" spans="1:7" x14ac:dyDescent="0.3">
      <c r="A531" s="8" t="s">
        <v>16</v>
      </c>
      <c r="B531" s="16" t="s">
        <v>11</v>
      </c>
      <c r="C531" s="26" t="s">
        <v>212</v>
      </c>
      <c r="D531" s="26" t="s">
        <v>67</v>
      </c>
      <c r="E531" s="26" t="s">
        <v>14</v>
      </c>
    </row>
    <row r="532" spans="1:7" x14ac:dyDescent="0.3">
      <c r="A532" s="19"/>
      <c r="B532" s="20" t="s">
        <v>15</v>
      </c>
      <c r="C532" s="21">
        <v>-0.26271415852244484</v>
      </c>
      <c r="D532" s="21">
        <v>-9.3293505898621731E-2</v>
      </c>
      <c r="E532" s="22"/>
    </row>
    <row r="533" spans="1:7" x14ac:dyDescent="0.3">
      <c r="A533" s="8" t="s">
        <v>19</v>
      </c>
      <c r="B533" s="16" t="s">
        <v>11</v>
      </c>
      <c r="C533" s="26" t="s">
        <v>328</v>
      </c>
      <c r="D533" s="26" t="s">
        <v>251</v>
      </c>
      <c r="E533" s="26" t="s">
        <v>14</v>
      </c>
      <c r="F533" s="33">
        <f>(9530-9550)/9530</f>
        <v>-2.0986358866736622E-3</v>
      </c>
      <c r="G533" s="33">
        <f>(10080-10100)/10100</f>
        <v>-1.9801980198019802E-3</v>
      </c>
    </row>
    <row r="534" spans="1:7" x14ac:dyDescent="0.3">
      <c r="A534" s="19"/>
      <c r="B534" s="20" t="s">
        <v>15</v>
      </c>
      <c r="C534" s="21">
        <v>-4.7273094735315713E-2</v>
      </c>
      <c r="D534" s="21">
        <v>2.6759937259452915E-3</v>
      </c>
      <c r="E534" s="22"/>
    </row>
    <row r="535" spans="1:7" x14ac:dyDescent="0.3">
      <c r="A535" s="8" t="s">
        <v>22</v>
      </c>
      <c r="B535" s="16" t="s">
        <v>11</v>
      </c>
      <c r="C535" s="26" t="s">
        <v>215</v>
      </c>
      <c r="D535" s="26" t="s">
        <v>381</v>
      </c>
      <c r="E535" s="26" t="s">
        <v>14</v>
      </c>
    </row>
    <row r="536" spans="1:7" x14ac:dyDescent="0.3">
      <c r="A536" s="19"/>
      <c r="B536" s="20" t="s">
        <v>15</v>
      </c>
      <c r="C536" s="21">
        <v>0.33839617486338791</v>
      </c>
      <c r="D536" s="21">
        <v>9.7158471247186462E-2</v>
      </c>
      <c r="E536" s="22"/>
    </row>
    <row r="537" spans="1:7" ht="36" customHeight="1" x14ac:dyDescent="0.3">
      <c r="A537" s="87" t="s">
        <v>25</v>
      </c>
      <c r="B537" s="87"/>
      <c r="C537" s="87"/>
      <c r="D537" s="87"/>
      <c r="E537" s="87"/>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7" t="s">
        <v>30</v>
      </c>
      <c r="B542" s="107"/>
      <c r="C542" s="107"/>
      <c r="D542" s="107"/>
      <c r="E542" s="107"/>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45041</v>
      </c>
      <c r="D546" s="25">
        <v>0.12401797865981605</v>
      </c>
      <c r="E546" s="32">
        <v>4</v>
      </c>
    </row>
    <row r="547" spans="1:5" x14ac:dyDescent="0.3">
      <c r="A547" s="31" t="s">
        <v>37</v>
      </c>
      <c r="B547" s="24">
        <v>43270</v>
      </c>
      <c r="C547" s="24">
        <v>45013</v>
      </c>
      <c r="D547" s="25">
        <v>0.12476760511503894</v>
      </c>
      <c r="E547" s="32">
        <v>4</v>
      </c>
    </row>
    <row r="548" spans="1:5" x14ac:dyDescent="0.3">
      <c r="A548" s="39" t="s">
        <v>38</v>
      </c>
      <c r="B548" s="24">
        <v>43270</v>
      </c>
      <c r="C548" s="24">
        <v>44985</v>
      </c>
      <c r="D548" s="25">
        <v>0.12560213576172913</v>
      </c>
      <c r="E548" s="32">
        <v>4</v>
      </c>
    </row>
    <row r="549" spans="1:5" x14ac:dyDescent="0.3">
      <c r="A549" s="39" t="s">
        <v>39</v>
      </c>
      <c r="B549" s="24">
        <v>43270</v>
      </c>
      <c r="C549" s="24">
        <v>44957</v>
      </c>
      <c r="D549" s="25">
        <v>0.12656974518527883</v>
      </c>
      <c r="E549" s="32">
        <v>4</v>
      </c>
    </row>
    <row r="550" spans="1:5" x14ac:dyDescent="0.3">
      <c r="A550" s="39" t="s">
        <v>40</v>
      </c>
      <c r="B550" s="24">
        <v>43270</v>
      </c>
      <c r="C550" s="24">
        <v>44922</v>
      </c>
      <c r="D550" s="25">
        <v>0.12754287747050741</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201</v>
      </c>
      <c r="D558" s="18" t="s">
        <v>383</v>
      </c>
      <c r="E558" s="17" t="s">
        <v>14</v>
      </c>
    </row>
    <row r="559" spans="1:5" x14ac:dyDescent="0.3">
      <c r="A559" s="19"/>
      <c r="B559" s="20" t="s">
        <v>15</v>
      </c>
      <c r="C559" s="21">
        <v>-0.68679426930971077</v>
      </c>
      <c r="D559" s="21">
        <v>-0.27696543833734477</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239</v>
      </c>
      <c r="D562" s="17" t="s">
        <v>81</v>
      </c>
      <c r="E562" s="17" t="s">
        <v>14</v>
      </c>
      <c r="F562" s="33">
        <f>(9470-9490)/9490</f>
        <v>-2.1074815595363539E-3</v>
      </c>
      <c r="G562" s="33">
        <f>(9960-9970)/9970</f>
        <v>-1.0030090270812437E-3</v>
      </c>
    </row>
    <row r="563" spans="1:7" x14ac:dyDescent="0.3">
      <c r="A563" s="19"/>
      <c r="B563" s="20" t="s">
        <v>15</v>
      </c>
      <c r="C563" s="21">
        <v>-5.2543805750583261E-2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8.25" customHeight="1" x14ac:dyDescent="0.3">
      <c r="A566" s="87" t="s">
        <v>25</v>
      </c>
      <c r="B566" s="87"/>
      <c r="C566" s="87"/>
      <c r="D566" s="87"/>
      <c r="E566" s="87"/>
    </row>
    <row r="567" spans="1:7" x14ac:dyDescent="0.3">
      <c r="A567" s="5" t="s">
        <v>26</v>
      </c>
    </row>
    <row r="568" spans="1:7" x14ac:dyDescent="0.3">
      <c r="A568" s="5" t="s">
        <v>49</v>
      </c>
    </row>
    <row r="569" spans="1:7" x14ac:dyDescent="0.3">
      <c r="A569" s="5" t="s">
        <v>385</v>
      </c>
    </row>
    <row r="570" spans="1:7" x14ac:dyDescent="0.3">
      <c r="A570" s="5" t="s">
        <v>333</v>
      </c>
    </row>
    <row r="571" spans="1:7" ht="24.75" customHeight="1" x14ac:dyDescent="0.3">
      <c r="A571" s="107" t="s">
        <v>30</v>
      </c>
      <c r="B571" s="107"/>
      <c r="C571" s="107"/>
      <c r="D571" s="107"/>
      <c r="E571" s="107"/>
    </row>
    <row r="572" spans="1:7" x14ac:dyDescent="0.3">
      <c r="A572" s="109" t="s">
        <v>31</v>
      </c>
      <c r="B572" s="110"/>
      <c r="C572" s="110"/>
      <c r="D572" s="111"/>
      <c r="E572" s="3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43214</v>
      </c>
      <c r="C575" s="24">
        <v>45034</v>
      </c>
      <c r="D575" s="25">
        <v>0.18367137515510801</v>
      </c>
      <c r="E575" s="32">
        <v>4</v>
      </c>
    </row>
    <row r="576" spans="1:7" x14ac:dyDescent="0.3">
      <c r="A576" s="31" t="s">
        <v>37</v>
      </c>
      <c r="B576" s="24">
        <v>43186</v>
      </c>
      <c r="C576" s="24">
        <v>45006</v>
      </c>
      <c r="D576" s="25">
        <v>0.1833512664274578</v>
      </c>
      <c r="E576" s="32">
        <v>4</v>
      </c>
    </row>
    <row r="577" spans="1:5" x14ac:dyDescent="0.3">
      <c r="A577" s="39" t="s">
        <v>38</v>
      </c>
      <c r="B577" s="24">
        <v>43158</v>
      </c>
      <c r="C577" s="24">
        <v>44978</v>
      </c>
      <c r="D577" s="25">
        <v>0.18442862756262221</v>
      </c>
      <c r="E577" s="32">
        <v>4</v>
      </c>
    </row>
    <row r="578" spans="1:5" x14ac:dyDescent="0.3">
      <c r="A578" s="39" t="s">
        <v>39</v>
      </c>
      <c r="B578" s="24">
        <v>43130</v>
      </c>
      <c r="C578" s="24">
        <v>44950</v>
      </c>
      <c r="D578" s="25">
        <v>0.18567165549732342</v>
      </c>
      <c r="E578" s="32">
        <v>4</v>
      </c>
    </row>
    <row r="579" spans="1:5" x14ac:dyDescent="0.3">
      <c r="A579" s="39" t="s">
        <v>40</v>
      </c>
      <c r="B579" s="24">
        <v>43102</v>
      </c>
      <c r="C579" s="24">
        <v>44922</v>
      </c>
      <c r="D579" s="25">
        <v>0.18449292117823385</v>
      </c>
      <c r="E579" s="32">
        <v>4</v>
      </c>
    </row>
  </sheetData>
  <mergeCells count="152">
    <mergeCell ref="C553:C555"/>
    <mergeCell ref="D553:D555"/>
    <mergeCell ref="E553:E555"/>
    <mergeCell ref="A573:E573"/>
    <mergeCell ref="A572:D572"/>
    <mergeCell ref="A566:E566"/>
    <mergeCell ref="A571:E571"/>
    <mergeCell ref="A537:E537"/>
    <mergeCell ref="A542:E542"/>
    <mergeCell ref="A544:E544"/>
    <mergeCell ref="A543:D543"/>
    <mergeCell ref="A552:E552"/>
    <mergeCell ref="A515:E515"/>
    <mergeCell ref="A523:E523"/>
    <mergeCell ref="C524:C526"/>
    <mergeCell ref="D524:D526"/>
    <mergeCell ref="E524:E526"/>
    <mergeCell ref="C495:C497"/>
    <mergeCell ref="D495:D497"/>
    <mergeCell ref="E495:E497"/>
    <mergeCell ref="A508:E508"/>
    <mergeCell ref="A513:E513"/>
    <mergeCell ref="A514:D514"/>
    <mergeCell ref="A479:E479"/>
    <mergeCell ref="A484:E484"/>
    <mergeCell ref="A485:D485"/>
    <mergeCell ref="A486:E486"/>
    <mergeCell ref="A494:E494"/>
    <mergeCell ref="A456:D456"/>
    <mergeCell ref="A457:E457"/>
    <mergeCell ref="A450:E450"/>
    <mergeCell ref="A465:E465"/>
    <mergeCell ref="C466:C468"/>
    <mergeCell ref="D466:D468"/>
    <mergeCell ref="E466:E468"/>
    <mergeCell ref="A421:E421"/>
    <mergeCell ref="A427:D427"/>
    <mergeCell ref="A428:E428"/>
    <mergeCell ref="A436:E436"/>
    <mergeCell ref="C437:C439"/>
    <mergeCell ref="D437:D439"/>
    <mergeCell ref="E437:E439"/>
    <mergeCell ref="A392:E392"/>
    <mergeCell ref="A398:D398"/>
    <mergeCell ref="A399:E399"/>
    <mergeCell ref="A407:E407"/>
    <mergeCell ref="C408:C410"/>
    <mergeCell ref="D408:D410"/>
    <mergeCell ref="E408:E410"/>
    <mergeCell ref="A363:E363"/>
    <mergeCell ref="A368:E368"/>
    <mergeCell ref="A369:D369"/>
    <mergeCell ref="A370:E370"/>
    <mergeCell ref="A378:E378"/>
    <mergeCell ref="C379:C381"/>
    <mergeCell ref="D379:D381"/>
    <mergeCell ref="E379:E381"/>
    <mergeCell ref="A340:D340"/>
    <mergeCell ref="A341:E341"/>
    <mergeCell ref="A349:E349"/>
    <mergeCell ref="C350:C352"/>
    <mergeCell ref="D350:D352"/>
    <mergeCell ref="E350:E352"/>
    <mergeCell ref="A320:E320"/>
    <mergeCell ref="C321:C323"/>
    <mergeCell ref="D321:D323"/>
    <mergeCell ref="E321:E323"/>
    <mergeCell ref="A334:E334"/>
    <mergeCell ref="A339:E339"/>
    <mergeCell ref="C292:C294"/>
    <mergeCell ref="D292:D294"/>
    <mergeCell ref="E292:E294"/>
    <mergeCell ref="A305:E305"/>
    <mergeCell ref="A311:D311"/>
    <mergeCell ref="A312:E312"/>
    <mergeCell ref="A282:D282"/>
    <mergeCell ref="A283:E283"/>
    <mergeCell ref="A276:E276"/>
    <mergeCell ref="A281:E281"/>
    <mergeCell ref="A291:E291"/>
    <mergeCell ref="A247:E247"/>
    <mergeCell ref="A252:E252"/>
    <mergeCell ref="A253:D253"/>
    <mergeCell ref="A254:E254"/>
    <mergeCell ref="C263:C265"/>
    <mergeCell ref="D263:D265"/>
    <mergeCell ref="E263:E265"/>
    <mergeCell ref="A262:E262"/>
    <mergeCell ref="A218:E218"/>
    <mergeCell ref="A224:D224"/>
    <mergeCell ref="A225:E225"/>
    <mergeCell ref="A233:E233"/>
    <mergeCell ref="C234:C236"/>
    <mergeCell ref="D234:D236"/>
    <mergeCell ref="E234:E236"/>
    <mergeCell ref="A189:E189"/>
    <mergeCell ref="A194:E194"/>
    <mergeCell ref="A195:D195"/>
    <mergeCell ref="A196:E196"/>
    <mergeCell ref="A204:E204"/>
    <mergeCell ref="C205:C207"/>
    <mergeCell ref="D205:D207"/>
    <mergeCell ref="E205:E207"/>
    <mergeCell ref="A166:D166"/>
    <mergeCell ref="A167:E167"/>
    <mergeCell ref="A175:E175"/>
    <mergeCell ref="C176:C178"/>
    <mergeCell ref="D176:D178"/>
    <mergeCell ref="E176:E178"/>
    <mergeCell ref="A146:E146"/>
    <mergeCell ref="C147:C149"/>
    <mergeCell ref="D147:D149"/>
    <mergeCell ref="E147:E149"/>
    <mergeCell ref="A160:E160"/>
    <mergeCell ref="A165:E165"/>
    <mergeCell ref="C118:C120"/>
    <mergeCell ref="D118:D120"/>
    <mergeCell ref="E118:E120"/>
    <mergeCell ref="A131:E131"/>
    <mergeCell ref="A137:D137"/>
    <mergeCell ref="A138:E138"/>
    <mergeCell ref="A102:E102"/>
    <mergeCell ref="A107:E107"/>
    <mergeCell ref="A108:D108"/>
    <mergeCell ref="A109:E109"/>
    <mergeCell ref="A117:E117"/>
    <mergeCell ref="A73:E73"/>
    <mergeCell ref="A79:D79"/>
    <mergeCell ref="A80:E80"/>
    <mergeCell ref="A88:E88"/>
    <mergeCell ref="C89:C91"/>
    <mergeCell ref="D89:D91"/>
    <mergeCell ref="E89:E91"/>
    <mergeCell ref="A44:E44"/>
    <mergeCell ref="A50:D50"/>
    <mergeCell ref="A51:E51"/>
    <mergeCell ref="A59:E59"/>
    <mergeCell ref="C60:C62"/>
    <mergeCell ref="D60:D62"/>
    <mergeCell ref="E60:E62"/>
    <mergeCell ref="A1:E1"/>
    <mergeCell ref="A21:D21"/>
    <mergeCell ref="A22:E22"/>
    <mergeCell ref="A30:E30"/>
    <mergeCell ref="C31:C33"/>
    <mergeCell ref="D31:D33"/>
    <mergeCell ref="E31:E33"/>
    <mergeCell ref="C2:C4"/>
    <mergeCell ref="D2:D4"/>
    <mergeCell ref="E2:E4"/>
    <mergeCell ref="A15:E15"/>
    <mergeCell ref="A20:E2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7621-E1C1-4D03-84CF-052B15A1735D}">
  <dimension ref="A1:G579"/>
  <sheetViews>
    <sheetView topLeftCell="A551" workbookViewId="0">
      <selection activeCell="J561" sqref="J561"/>
    </sheetView>
  </sheetViews>
  <sheetFormatPr baseColWidth="10" defaultRowHeight="14.4" x14ac:dyDescent="0.3"/>
  <cols>
    <col min="1" max="1" width="19.33203125" customWidth="1"/>
    <col min="2" max="2" width="50"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-0.48675414218855106</v>
      </c>
      <c r="D8" s="21">
        <v>-0.18205341594526858</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415</v>
      </c>
      <c r="D11" s="17" t="s">
        <v>243</v>
      </c>
      <c r="E11" s="17" t="s">
        <v>14</v>
      </c>
      <c r="F11" s="33">
        <f>(9510-9540)/9540</f>
        <v>-3.1446540880503146E-3</v>
      </c>
      <c r="G11" s="33">
        <f>(10090-10090)/10090</f>
        <v>0</v>
      </c>
    </row>
    <row r="12" spans="1:7" x14ac:dyDescent="0.3">
      <c r="A12" s="19"/>
      <c r="B12" s="20" t="s">
        <v>15</v>
      </c>
      <c r="C12" s="21">
        <v>-4.8921458878376511E-2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ht="36.75" customHeight="1" x14ac:dyDescent="0.3">
      <c r="A15" s="87" t="s">
        <v>25</v>
      </c>
      <c r="B15" s="87"/>
      <c r="C15" s="87"/>
      <c r="D15" s="87"/>
      <c r="E15" s="87"/>
    </row>
    <row r="16" spans="1:7" x14ac:dyDescent="0.3">
      <c r="A16" s="5" t="s">
        <v>26</v>
      </c>
    </row>
    <row r="17" spans="1:5" x14ac:dyDescent="0.3">
      <c r="A17" s="5" t="s">
        <v>49</v>
      </c>
    </row>
    <row r="18" spans="1:5" x14ac:dyDescent="0.3">
      <c r="A18" s="5" t="s">
        <v>330</v>
      </c>
    </row>
    <row r="19" spans="1:5" x14ac:dyDescent="0.3">
      <c r="A19" s="5" t="s">
        <v>29</v>
      </c>
    </row>
    <row r="20" spans="1:5" ht="24" customHeight="1" x14ac:dyDescent="0.3">
      <c r="A20" s="107" t="s">
        <v>30</v>
      </c>
      <c r="B20" s="107"/>
      <c r="C20" s="107"/>
      <c r="D20" s="107"/>
      <c r="E20" s="107"/>
    </row>
    <row r="21" spans="1:5" x14ac:dyDescent="0.3">
      <c r="A21" s="88" t="s">
        <v>31</v>
      </c>
      <c r="B21" s="89"/>
      <c r="C21" s="89"/>
      <c r="D21" s="90"/>
      <c r="E21" s="28" t="b">
        <v>1</v>
      </c>
    </row>
    <row r="22" spans="1:5" x14ac:dyDescent="0.3">
      <c r="A22" s="91" t="s">
        <v>32</v>
      </c>
      <c r="B22" s="91"/>
      <c r="C22" s="91"/>
      <c r="D22" s="91"/>
      <c r="E22" s="91"/>
    </row>
    <row r="23" spans="1:5" x14ac:dyDescent="0.3">
      <c r="A23" s="29" t="s">
        <v>33</v>
      </c>
      <c r="B23" s="29" t="s">
        <v>34</v>
      </c>
      <c r="C23" s="29" t="s">
        <v>35</v>
      </c>
      <c r="D23" s="30" t="s">
        <v>0</v>
      </c>
      <c r="E23" s="30" t="s">
        <v>1</v>
      </c>
    </row>
    <row r="24" spans="1:5" x14ac:dyDescent="0.3">
      <c r="A24" s="31" t="s">
        <v>36</v>
      </c>
      <c r="B24" s="24">
        <v>43613</v>
      </c>
      <c r="C24" s="24">
        <v>45076</v>
      </c>
      <c r="D24" s="25">
        <v>7.5740096958836794E-2</v>
      </c>
      <c r="E24" s="32">
        <v>3</v>
      </c>
    </row>
    <row r="25" spans="1:5" x14ac:dyDescent="0.3">
      <c r="A25" s="31" t="s">
        <v>37</v>
      </c>
      <c r="B25" s="24">
        <v>43578</v>
      </c>
      <c r="C25" s="24">
        <v>45041</v>
      </c>
      <c r="D25" s="25">
        <v>7.594702379702005E-2</v>
      </c>
      <c r="E25" s="32">
        <v>3</v>
      </c>
    </row>
    <row r="26" spans="1:5" x14ac:dyDescent="0.3">
      <c r="A26" s="23" t="s">
        <v>38</v>
      </c>
      <c r="B26" s="24">
        <v>43550</v>
      </c>
      <c r="C26" s="24">
        <v>45013</v>
      </c>
      <c r="D26" s="25">
        <v>7.6038989903808793E-2</v>
      </c>
      <c r="E26" s="32">
        <v>3</v>
      </c>
    </row>
    <row r="27" spans="1:5" x14ac:dyDescent="0.3">
      <c r="A27" s="23" t="s">
        <v>39</v>
      </c>
      <c r="B27" s="24">
        <v>43522</v>
      </c>
      <c r="C27" s="24">
        <v>44985</v>
      </c>
      <c r="D27" s="25">
        <v>7.6242033219598437E-2</v>
      </c>
      <c r="E27" s="32">
        <v>3</v>
      </c>
    </row>
    <row r="28" spans="1:5" x14ac:dyDescent="0.3">
      <c r="A28" s="23" t="s">
        <v>40</v>
      </c>
      <c r="B28" s="24">
        <v>43494</v>
      </c>
      <c r="C28" s="24">
        <v>44957</v>
      </c>
      <c r="D28" s="25">
        <v>7.6548912114284037E-2</v>
      </c>
      <c r="E28" s="32">
        <v>3</v>
      </c>
    </row>
    <row r="30" spans="1:5" x14ac:dyDescent="0.3">
      <c r="A30" s="92" t="s">
        <v>62</v>
      </c>
      <c r="B30" s="93"/>
      <c r="C30" s="93"/>
      <c r="D30" s="93"/>
      <c r="E30" s="93"/>
    </row>
    <row r="31" spans="1:5" x14ac:dyDescent="0.3">
      <c r="A31" s="1" t="s">
        <v>2</v>
      </c>
      <c r="B31" s="2"/>
      <c r="C31" s="94" t="s">
        <v>3</v>
      </c>
      <c r="D31" s="94" t="s">
        <v>4</v>
      </c>
      <c r="E31" s="94"/>
    </row>
    <row r="32" spans="1:5"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-0.70717841513195112</v>
      </c>
      <c r="D37" s="21">
        <v>-0.30364666362944437</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222</v>
      </c>
      <c r="D40" s="17" t="s">
        <v>332</v>
      </c>
      <c r="E40" s="17" t="s">
        <v>14</v>
      </c>
      <c r="F40" s="33">
        <f>(9520-9640)/9640</f>
        <v>-1.2448132780082987E-2</v>
      </c>
      <c r="G40" s="33">
        <f>(9880-9890)/9890</f>
        <v>-1.0111223458038423E-3</v>
      </c>
    </row>
    <row r="41" spans="1:7" x14ac:dyDescent="0.3">
      <c r="A41" s="19"/>
      <c r="B41" s="20" t="s">
        <v>15</v>
      </c>
      <c r="C41" s="21">
        <v>-4.8174793222469869E-2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ht="36.75" customHeight="1" x14ac:dyDescent="0.3">
      <c r="A44" s="87" t="s">
        <v>25</v>
      </c>
      <c r="B44" s="87"/>
      <c r="C44" s="87"/>
      <c r="D44" s="87"/>
      <c r="E44" s="87"/>
    </row>
    <row r="45" spans="1:7" x14ac:dyDescent="0.3">
      <c r="A45" s="5" t="s">
        <v>26</v>
      </c>
    </row>
    <row r="46" spans="1:7" x14ac:dyDescent="0.3">
      <c r="A46" s="5" t="s">
        <v>49</v>
      </c>
    </row>
    <row r="47" spans="1:7" x14ac:dyDescent="0.3">
      <c r="A47" s="5" t="s">
        <v>233</v>
      </c>
    </row>
    <row r="48" spans="1:7" x14ac:dyDescent="0.3">
      <c r="A48" s="5" t="s">
        <v>333</v>
      </c>
    </row>
    <row r="49" spans="1:5" x14ac:dyDescent="0.3">
      <c r="A49" s="5" t="s">
        <v>51</v>
      </c>
    </row>
    <row r="50" spans="1:5" x14ac:dyDescent="0.3">
      <c r="A50" s="88" t="s">
        <v>31</v>
      </c>
      <c r="B50" s="89"/>
      <c r="C50" s="89"/>
      <c r="D50" s="90"/>
      <c r="E50" s="28" t="b">
        <v>1</v>
      </c>
    </row>
    <row r="51" spans="1:5" x14ac:dyDescent="0.3">
      <c r="A51" s="91" t="s">
        <v>32</v>
      </c>
      <c r="B51" s="91"/>
      <c r="C51" s="91"/>
      <c r="D51" s="91"/>
      <c r="E51" s="91"/>
    </row>
    <row r="52" spans="1:5" x14ac:dyDescent="0.3">
      <c r="A52" s="29" t="s">
        <v>33</v>
      </c>
      <c r="B52" s="29" t="s">
        <v>34</v>
      </c>
      <c r="C52" s="29" t="s">
        <v>35</v>
      </c>
      <c r="D52" s="30" t="s">
        <v>0</v>
      </c>
      <c r="E52" s="30" t="s">
        <v>1</v>
      </c>
    </row>
    <row r="53" spans="1:5" x14ac:dyDescent="0.3">
      <c r="A53" s="31" t="s">
        <v>36</v>
      </c>
      <c r="B53" s="24">
        <v>43249</v>
      </c>
      <c r="C53" s="24">
        <v>45076</v>
      </c>
      <c r="D53" s="25">
        <v>0.11765717004728236</v>
      </c>
      <c r="E53" s="32">
        <v>3</v>
      </c>
    </row>
    <row r="54" spans="1:5" x14ac:dyDescent="0.3">
      <c r="A54" s="31" t="s">
        <v>37</v>
      </c>
      <c r="B54" s="24">
        <v>43214</v>
      </c>
      <c r="C54" s="24">
        <v>45041</v>
      </c>
      <c r="D54" s="25">
        <v>0.11792072410528039</v>
      </c>
      <c r="E54" s="32">
        <v>3</v>
      </c>
    </row>
    <row r="55" spans="1:5" x14ac:dyDescent="0.3">
      <c r="A55" s="23" t="s">
        <v>38</v>
      </c>
      <c r="B55" s="24">
        <v>43186</v>
      </c>
      <c r="C55" s="24">
        <v>45013</v>
      </c>
      <c r="D55" s="25">
        <v>0.11797461730867738</v>
      </c>
      <c r="E55" s="32">
        <v>3</v>
      </c>
    </row>
    <row r="56" spans="1:5" x14ac:dyDescent="0.3">
      <c r="A56" s="23" t="s">
        <v>39</v>
      </c>
      <c r="B56" s="24">
        <v>43158</v>
      </c>
      <c r="C56" s="24">
        <v>44985</v>
      </c>
      <c r="D56" s="25">
        <v>0.11837677542227276</v>
      </c>
      <c r="E56" s="32">
        <v>3</v>
      </c>
    </row>
    <row r="57" spans="1:5" x14ac:dyDescent="0.3">
      <c r="A57" s="23" t="s">
        <v>40</v>
      </c>
      <c r="B57" s="24">
        <v>43130</v>
      </c>
      <c r="C57" s="24">
        <v>44957</v>
      </c>
      <c r="D57" s="25">
        <v>0.11911258881677328</v>
      </c>
      <c r="E57" s="32">
        <v>3</v>
      </c>
    </row>
    <row r="59" spans="1:5" x14ac:dyDescent="0.3">
      <c r="A59" s="92" t="s">
        <v>63</v>
      </c>
      <c r="B59" s="93"/>
      <c r="C59" s="93"/>
      <c r="D59" s="93"/>
      <c r="E59" s="93"/>
    </row>
    <row r="60" spans="1:5" x14ac:dyDescent="0.3">
      <c r="A60" s="1" t="s">
        <v>2</v>
      </c>
      <c r="B60" s="2"/>
      <c r="C60" s="94" t="s">
        <v>3</v>
      </c>
      <c r="D60" s="94" t="s">
        <v>4</v>
      </c>
      <c r="E60" s="94"/>
    </row>
    <row r="61" spans="1:5" x14ac:dyDescent="0.3">
      <c r="A61" s="3" t="s">
        <v>5</v>
      </c>
      <c r="B61" s="4"/>
      <c r="C61" s="95"/>
      <c r="D61" s="95"/>
      <c r="E61" s="95"/>
    </row>
    <row r="62" spans="1:5" x14ac:dyDescent="0.3">
      <c r="A62" s="6" t="s">
        <v>6</v>
      </c>
      <c r="B62" s="7"/>
      <c r="C62" s="96"/>
      <c r="D62" s="96"/>
      <c r="E62" s="96"/>
    </row>
    <row r="63" spans="1:5" x14ac:dyDescent="0.3">
      <c r="A63" s="8" t="s">
        <v>7</v>
      </c>
      <c r="B63" s="9" t="s">
        <v>8</v>
      </c>
      <c r="C63" s="10"/>
      <c r="D63" s="11"/>
      <c r="E63" s="11"/>
    </row>
    <row r="64" spans="1:5"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-0.72870916153326271</v>
      </c>
      <c r="D66" s="21">
        <v>-0.31416031743934425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135</v>
      </c>
      <c r="E69" s="17" t="s">
        <v>14</v>
      </c>
      <c r="F69" s="33">
        <f>(9330-9410)/9410</f>
        <v>-8.5015940488841653E-3</v>
      </c>
      <c r="G69" s="33">
        <f>(10140-10110)/10110</f>
        <v>2.967359050445104E-3</v>
      </c>
    </row>
    <row r="70" spans="1:7" x14ac:dyDescent="0.3">
      <c r="A70" s="19"/>
      <c r="B70" s="20" t="s">
        <v>15</v>
      </c>
      <c r="C70" s="21">
        <v>-6.7249597024178542E-2</v>
      </c>
      <c r="D70" s="21">
        <v>4.5510861896975729E-3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ht="36.75" customHeight="1" x14ac:dyDescent="0.3">
      <c r="A73" s="87" t="s">
        <v>25</v>
      </c>
      <c r="B73" s="87"/>
      <c r="C73" s="87"/>
      <c r="D73" s="87"/>
      <c r="E73" s="87"/>
    </row>
    <row r="74" spans="1:7" x14ac:dyDescent="0.3">
      <c r="A74" s="5" t="s">
        <v>26</v>
      </c>
    </row>
    <row r="75" spans="1:7" x14ac:dyDescent="0.3">
      <c r="A75" s="5" t="s">
        <v>49</v>
      </c>
    </row>
    <row r="76" spans="1:7" x14ac:dyDescent="0.3">
      <c r="A76" s="5" t="s">
        <v>417</v>
      </c>
    </row>
    <row r="77" spans="1:7" x14ac:dyDescent="0.3">
      <c r="A77" s="5" t="s">
        <v>333</v>
      </c>
    </row>
    <row r="78" spans="1:7" x14ac:dyDescent="0.3">
      <c r="A78" s="5" t="s">
        <v>51</v>
      </c>
    </row>
    <row r="79" spans="1:7" x14ac:dyDescent="0.3">
      <c r="A79" s="88" t="s">
        <v>31</v>
      </c>
      <c r="B79" s="89"/>
      <c r="C79" s="89"/>
      <c r="D79" s="90"/>
      <c r="E79" s="28" t="b">
        <v>1</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43249</v>
      </c>
      <c r="C82" s="24">
        <v>45076</v>
      </c>
      <c r="D82" s="25">
        <v>0.11382323239092539</v>
      </c>
      <c r="E82" s="32">
        <v>3</v>
      </c>
    </row>
    <row r="83" spans="1:5" x14ac:dyDescent="0.3">
      <c r="A83" s="31" t="s">
        <v>37</v>
      </c>
      <c r="B83" s="24">
        <v>43214</v>
      </c>
      <c r="C83" s="24">
        <v>45041</v>
      </c>
      <c r="D83" s="25">
        <v>0.1139154628890878</v>
      </c>
      <c r="E83" s="32">
        <v>3</v>
      </c>
    </row>
    <row r="84" spans="1:5" x14ac:dyDescent="0.3">
      <c r="A84" s="23" t="s">
        <v>38</v>
      </c>
      <c r="B84" s="24">
        <v>43186</v>
      </c>
      <c r="C84" s="24">
        <v>45013</v>
      </c>
      <c r="D84" s="25">
        <v>0.11376375943011363</v>
      </c>
      <c r="E84" s="32">
        <v>3</v>
      </c>
    </row>
    <row r="85" spans="1:5" x14ac:dyDescent="0.3">
      <c r="A85" s="23" t="s">
        <v>39</v>
      </c>
      <c r="B85" s="24">
        <v>43158</v>
      </c>
      <c r="C85" s="24">
        <v>44985</v>
      </c>
      <c r="D85" s="25">
        <v>0.11382851274846931</v>
      </c>
      <c r="E85" s="32">
        <v>3</v>
      </c>
    </row>
    <row r="86" spans="1:5" x14ac:dyDescent="0.3">
      <c r="A86" s="23" t="s">
        <v>40</v>
      </c>
      <c r="B86" s="24">
        <v>43130</v>
      </c>
      <c r="C86" s="24">
        <v>44957</v>
      </c>
      <c r="D86" s="25">
        <v>0.11418308268808496</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-0.70951329125352558</v>
      </c>
      <c r="D95" s="21">
        <v>-0.2989419491541202</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235</v>
      </c>
      <c r="D98" s="17" t="s">
        <v>205</v>
      </c>
      <c r="E98" s="17" t="s">
        <v>14</v>
      </c>
      <c r="F98" s="33">
        <f>(9410-9470)/9470</f>
        <v>-6.3357972544878568E-3</v>
      </c>
      <c r="G98" s="33">
        <f>0</f>
        <v>0</v>
      </c>
    </row>
    <row r="99" spans="1:7" x14ac:dyDescent="0.3">
      <c r="A99" s="19"/>
      <c r="B99" s="20" t="s">
        <v>15</v>
      </c>
      <c r="C99" s="21">
        <v>-5.8969468812812731E-2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ht="35.25" customHeight="1" x14ac:dyDescent="0.3">
      <c r="A102" s="87" t="s">
        <v>25</v>
      </c>
      <c r="B102" s="87"/>
      <c r="C102" s="87"/>
      <c r="D102" s="87"/>
      <c r="E102" s="87"/>
    </row>
    <row r="103" spans="1:7" x14ac:dyDescent="0.3">
      <c r="A103" s="5" t="s">
        <v>26</v>
      </c>
    </row>
    <row r="104" spans="1:7" x14ac:dyDescent="0.3">
      <c r="A104" s="5" t="s">
        <v>49</v>
      </c>
    </row>
    <row r="105" spans="1:7" x14ac:dyDescent="0.3">
      <c r="A105" s="5" t="s">
        <v>338</v>
      </c>
    </row>
    <row r="106" spans="1:7" x14ac:dyDescent="0.3">
      <c r="A106" s="5" t="s">
        <v>333</v>
      </c>
    </row>
    <row r="107" spans="1:7" ht="23.25" customHeight="1" x14ac:dyDescent="0.3">
      <c r="A107" s="107" t="s">
        <v>30</v>
      </c>
      <c r="B107" s="107"/>
      <c r="C107" s="107"/>
      <c r="D107" s="107"/>
      <c r="E107" s="107"/>
    </row>
    <row r="108" spans="1:7" x14ac:dyDescent="0.3">
      <c r="A108" s="88" t="s">
        <v>31</v>
      </c>
      <c r="B108" s="89"/>
      <c r="C108" s="89"/>
      <c r="D108" s="90"/>
      <c r="E108" s="28" t="b">
        <v>1</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43249</v>
      </c>
      <c r="C111" s="24">
        <v>45076</v>
      </c>
      <c r="D111" s="25">
        <v>0.10829560181982711</v>
      </c>
      <c r="E111" s="32">
        <v>3</v>
      </c>
    </row>
    <row r="112" spans="1:7" x14ac:dyDescent="0.3">
      <c r="A112" s="31" t="s">
        <v>37</v>
      </c>
      <c r="B112" s="24">
        <v>43214</v>
      </c>
      <c r="C112" s="24">
        <v>45041</v>
      </c>
      <c r="D112" s="25">
        <v>0.10830924352154192</v>
      </c>
      <c r="E112" s="32">
        <v>3</v>
      </c>
    </row>
    <row r="113" spans="1:7" x14ac:dyDescent="0.3">
      <c r="A113" s="23" t="s">
        <v>38</v>
      </c>
      <c r="B113" s="24">
        <v>43214</v>
      </c>
      <c r="C113" s="24">
        <v>45013</v>
      </c>
      <c r="D113" s="25">
        <v>0.10898165090310279</v>
      </c>
      <c r="E113" s="32">
        <v>3</v>
      </c>
    </row>
    <row r="114" spans="1:7" x14ac:dyDescent="0.3">
      <c r="A114" s="23" t="s">
        <v>39</v>
      </c>
      <c r="B114" s="24">
        <v>43214</v>
      </c>
      <c r="C114" s="24">
        <v>44985</v>
      </c>
      <c r="D114" s="25">
        <v>0.10969180681705286</v>
      </c>
      <c r="E114" s="32">
        <v>3</v>
      </c>
    </row>
    <row r="115" spans="1:7" x14ac:dyDescent="0.3">
      <c r="A115" s="23" t="s">
        <v>40</v>
      </c>
      <c r="B115" s="24">
        <v>43214</v>
      </c>
      <c r="C115" s="24">
        <v>44957</v>
      </c>
      <c r="D115" s="25">
        <v>0.11049580522451036</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284</v>
      </c>
      <c r="D123" s="18" t="s">
        <v>78</v>
      </c>
      <c r="E123" s="17" t="s">
        <v>14</v>
      </c>
    </row>
    <row r="124" spans="1:7" x14ac:dyDescent="0.3">
      <c r="A124" s="19"/>
      <c r="B124" s="20" t="s">
        <v>15</v>
      </c>
      <c r="C124" s="21">
        <v>-0.69642586903197234</v>
      </c>
      <c r="D124" s="21">
        <v>-0.26200268665234605</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33">
        <f>(9720-9910)/9910</f>
        <v>-1.9172552976791119E-2</v>
      </c>
      <c r="G127" s="33">
        <f>(11170-11340)/11340</f>
        <v>-1.4991181657848324E-2</v>
      </c>
    </row>
    <row r="128" spans="1:7" x14ac:dyDescent="0.3">
      <c r="A128" s="19"/>
      <c r="B128" s="20" t="s">
        <v>15</v>
      </c>
      <c r="C128" s="21">
        <v>-2.8400506054581665E-2</v>
      </c>
      <c r="D128" s="21">
        <v>2.2422682950456796E-2</v>
      </c>
      <c r="E128" s="22"/>
    </row>
    <row r="129" spans="1:5" x14ac:dyDescent="0.3">
      <c r="A129" s="8" t="s">
        <v>22</v>
      </c>
      <c r="B129" s="16" t="s">
        <v>11</v>
      </c>
      <c r="C129" s="17" t="s">
        <v>83</v>
      </c>
      <c r="D129" s="17" t="s">
        <v>176</v>
      </c>
      <c r="E129" s="17" t="s">
        <v>14</v>
      </c>
    </row>
    <row r="130" spans="1:5" x14ac:dyDescent="0.3">
      <c r="A130" s="19"/>
      <c r="B130" s="20" t="s">
        <v>15</v>
      </c>
      <c r="C130" s="21">
        <v>0.46830915457728883</v>
      </c>
      <c r="D130" s="21">
        <v>7.6709367250089588E-2</v>
      </c>
      <c r="E130" s="22"/>
    </row>
    <row r="131" spans="1:5" ht="35.25" customHeight="1" x14ac:dyDescent="0.3">
      <c r="A131" s="87" t="s">
        <v>25</v>
      </c>
      <c r="B131" s="87"/>
      <c r="C131" s="87"/>
      <c r="D131" s="87"/>
      <c r="E131" s="87"/>
    </row>
    <row r="132" spans="1:5" x14ac:dyDescent="0.3">
      <c r="A132" s="5" t="s">
        <v>26</v>
      </c>
    </row>
    <row r="133" spans="1:5" x14ac:dyDescent="0.3">
      <c r="A133" s="5" t="s">
        <v>85</v>
      </c>
    </row>
    <row r="134" spans="1:5" x14ac:dyDescent="0.3">
      <c r="A134" s="5" t="s">
        <v>420</v>
      </c>
    </row>
    <row r="135" spans="1:5" x14ac:dyDescent="0.3">
      <c r="A135" s="5" t="s">
        <v>339</v>
      </c>
    </row>
    <row r="136" spans="1:5" x14ac:dyDescent="0.3">
      <c r="A136" s="5" t="s">
        <v>51</v>
      </c>
    </row>
    <row r="137" spans="1:5" x14ac:dyDescent="0.3">
      <c r="A137" s="88" t="s">
        <v>31</v>
      </c>
      <c r="B137" s="89"/>
      <c r="C137" s="89"/>
      <c r="D137" s="90"/>
      <c r="E137" s="28" t="b">
        <v>1</v>
      </c>
    </row>
    <row r="138" spans="1:5" x14ac:dyDescent="0.3">
      <c r="A138" s="91" t="s">
        <v>32</v>
      </c>
      <c r="B138" s="91"/>
      <c r="C138" s="91"/>
      <c r="D138" s="91"/>
      <c r="E138" s="91"/>
    </row>
    <row r="139" spans="1:5" x14ac:dyDescent="0.3">
      <c r="A139" s="29" t="s">
        <v>33</v>
      </c>
      <c r="B139" s="29" t="s">
        <v>34</v>
      </c>
      <c r="C139" s="29" t="s">
        <v>35</v>
      </c>
      <c r="D139" s="30" t="s">
        <v>0</v>
      </c>
      <c r="E139" s="30" t="s">
        <v>1</v>
      </c>
    </row>
    <row r="140" spans="1:5" x14ac:dyDescent="0.3">
      <c r="A140" s="31" t="s">
        <v>36</v>
      </c>
      <c r="B140" s="24">
        <v>43256</v>
      </c>
      <c r="C140" s="24">
        <v>45076</v>
      </c>
      <c r="D140" s="25">
        <v>0.18391480678555339</v>
      </c>
      <c r="E140" s="32">
        <v>4</v>
      </c>
    </row>
    <row r="141" spans="1:5" x14ac:dyDescent="0.3">
      <c r="A141" s="31" t="s">
        <v>37</v>
      </c>
      <c r="B141" s="24">
        <v>43214</v>
      </c>
      <c r="C141" s="24">
        <v>45034</v>
      </c>
      <c r="D141" s="25">
        <v>0.18367137515510801</v>
      </c>
      <c r="E141" s="32">
        <v>4</v>
      </c>
    </row>
    <row r="142" spans="1:5" x14ac:dyDescent="0.3">
      <c r="A142" s="23" t="s">
        <v>38</v>
      </c>
      <c r="B142" s="24">
        <v>43186</v>
      </c>
      <c r="C142" s="24">
        <v>45006</v>
      </c>
      <c r="D142" s="25">
        <v>0.1833512664274578</v>
      </c>
      <c r="E142" s="32">
        <v>4</v>
      </c>
    </row>
    <row r="143" spans="1:5" x14ac:dyDescent="0.3">
      <c r="A143" s="23" t="s">
        <v>39</v>
      </c>
      <c r="B143" s="24">
        <v>43158</v>
      </c>
      <c r="C143" s="24">
        <v>44978</v>
      </c>
      <c r="D143" s="25">
        <v>0.18442862756262221</v>
      </c>
      <c r="E143" s="32">
        <v>4</v>
      </c>
    </row>
    <row r="144" spans="1:5" x14ac:dyDescent="0.3">
      <c r="A144" s="23" t="s">
        <v>40</v>
      </c>
      <c r="B144" s="24">
        <v>43130</v>
      </c>
      <c r="C144" s="24">
        <v>44950</v>
      </c>
      <c r="D144" s="25">
        <v>0.18567165549732342</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-0.72924451699823045</v>
      </c>
      <c r="D153" s="21">
        <v>-0.32255587556380994</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33">
        <f>(9380-9440)/9440</f>
        <v>-6.3559322033898309E-3</v>
      </c>
      <c r="G156" s="33">
        <f>(10080-10090)/10090</f>
        <v>-9.9108027750247768E-4</v>
      </c>
    </row>
    <row r="157" spans="1:7" x14ac:dyDescent="0.3">
      <c r="A157" s="19"/>
      <c r="B157" s="20" t="s">
        <v>15</v>
      </c>
      <c r="C157" s="21">
        <v>-6.1584884780365279E-2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ht="36.75" customHeight="1" x14ac:dyDescent="0.3">
      <c r="A160" s="87" t="s">
        <v>25</v>
      </c>
      <c r="B160" s="87"/>
      <c r="C160" s="87"/>
      <c r="D160" s="87"/>
      <c r="E160" s="87"/>
    </row>
    <row r="161" spans="1:5" x14ac:dyDescent="0.3">
      <c r="A161" s="5" t="s">
        <v>26</v>
      </c>
    </row>
    <row r="162" spans="1:5" x14ac:dyDescent="0.3">
      <c r="A162" s="5" t="s">
        <v>49</v>
      </c>
    </row>
    <row r="163" spans="1:5" x14ac:dyDescent="0.3">
      <c r="A163" s="5" t="s">
        <v>178</v>
      </c>
    </row>
    <row r="164" spans="1:5" x14ac:dyDescent="0.3">
      <c r="A164" s="5" t="s">
        <v>333</v>
      </c>
    </row>
    <row r="165" spans="1:5" ht="22.5" customHeight="1" x14ac:dyDescent="0.3">
      <c r="A165" s="107" t="s">
        <v>30</v>
      </c>
      <c r="B165" s="107"/>
      <c r="C165" s="107"/>
      <c r="D165" s="107"/>
      <c r="E165" s="107"/>
    </row>
    <row r="166" spans="1:5" x14ac:dyDescent="0.3">
      <c r="A166" s="88" t="s">
        <v>31</v>
      </c>
      <c r="B166" s="89"/>
      <c r="C166" s="89"/>
      <c r="D166" s="90"/>
      <c r="E166" s="28" t="b">
        <v>1</v>
      </c>
    </row>
    <row r="167" spans="1:5" x14ac:dyDescent="0.3">
      <c r="A167" s="91" t="s">
        <v>32</v>
      </c>
      <c r="B167" s="91"/>
      <c r="C167" s="91"/>
      <c r="D167" s="91"/>
      <c r="E167" s="91"/>
    </row>
    <row r="168" spans="1:5" x14ac:dyDescent="0.3">
      <c r="A168" s="29" t="s">
        <v>33</v>
      </c>
      <c r="B168" s="29" t="s">
        <v>34</v>
      </c>
      <c r="C168" s="29" t="s">
        <v>35</v>
      </c>
      <c r="D168" s="30" t="s">
        <v>0</v>
      </c>
      <c r="E168" s="30" t="s">
        <v>1</v>
      </c>
    </row>
    <row r="169" spans="1:5" x14ac:dyDescent="0.3">
      <c r="A169" s="31" t="s">
        <v>36</v>
      </c>
      <c r="B169" s="24">
        <v>43249</v>
      </c>
      <c r="C169" s="24">
        <v>45076</v>
      </c>
      <c r="D169" s="25">
        <v>0.1276928285499504</v>
      </c>
      <c r="E169" s="32">
        <v>4</v>
      </c>
    </row>
    <row r="170" spans="1:5" x14ac:dyDescent="0.3">
      <c r="A170" s="31" t="s">
        <v>37</v>
      </c>
      <c r="B170" s="24">
        <v>43214</v>
      </c>
      <c r="C170" s="24">
        <v>45041</v>
      </c>
      <c r="D170" s="25">
        <v>0.12799243182565534</v>
      </c>
      <c r="E170" s="32">
        <v>4</v>
      </c>
    </row>
    <row r="171" spans="1:5" x14ac:dyDescent="0.3">
      <c r="A171" s="23" t="s">
        <v>38</v>
      </c>
      <c r="B171" s="24">
        <v>43186</v>
      </c>
      <c r="C171" s="24">
        <v>45013</v>
      </c>
      <c r="D171" s="25">
        <v>0.12796447673857331</v>
      </c>
      <c r="E171" s="32">
        <v>4</v>
      </c>
    </row>
    <row r="172" spans="1:5" x14ac:dyDescent="0.3">
      <c r="A172" s="23" t="s">
        <v>39</v>
      </c>
      <c r="B172" s="24">
        <v>43158</v>
      </c>
      <c r="C172" s="24">
        <v>44985</v>
      </c>
      <c r="D172" s="25">
        <v>0.12828712001301285</v>
      </c>
      <c r="E172" s="32">
        <v>4</v>
      </c>
    </row>
    <row r="173" spans="1:5" x14ac:dyDescent="0.3">
      <c r="A173" s="23" t="s">
        <v>40</v>
      </c>
      <c r="B173" s="24">
        <v>43130</v>
      </c>
      <c r="C173" s="24">
        <v>44957</v>
      </c>
      <c r="D173" s="25">
        <v>0.12899985298771027</v>
      </c>
      <c r="E173" s="32">
        <v>4</v>
      </c>
    </row>
    <row r="175" spans="1:5" x14ac:dyDescent="0.3">
      <c r="A175" s="92" t="s">
        <v>341</v>
      </c>
      <c r="B175" s="93"/>
      <c r="C175" s="93"/>
      <c r="D175" s="93"/>
      <c r="E175" s="93"/>
    </row>
    <row r="176" spans="1:5"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-0.40005907084997372</v>
      </c>
      <c r="D182" s="21">
        <v>-0.14416347716152422</v>
      </c>
      <c r="E182" s="22"/>
    </row>
    <row r="183" spans="1:7" x14ac:dyDescent="0.3">
      <c r="A183" s="8" t="s">
        <v>16</v>
      </c>
      <c r="B183" s="16" t="s">
        <v>11</v>
      </c>
      <c r="C183" s="17" t="s">
        <v>292</v>
      </c>
      <c r="D183" s="17" t="s">
        <v>421</v>
      </c>
      <c r="E183" s="17" t="s">
        <v>14</v>
      </c>
    </row>
    <row r="184" spans="1:7" x14ac:dyDescent="0.3">
      <c r="A184" s="19"/>
      <c r="B184" s="20" t="s">
        <v>15</v>
      </c>
      <c r="C184" s="21">
        <v>-0.16148590951500919</v>
      </c>
      <c r="D184" s="21">
        <v>-5.0394295051224836E-2</v>
      </c>
      <c r="E184" s="22"/>
    </row>
    <row r="185" spans="1:7" x14ac:dyDescent="0.3">
      <c r="A185" s="8" t="s">
        <v>19</v>
      </c>
      <c r="B185" s="16" t="s">
        <v>11</v>
      </c>
      <c r="C185" s="17" t="s">
        <v>422</v>
      </c>
      <c r="D185" s="17" t="s">
        <v>260</v>
      </c>
      <c r="E185" s="17" t="s">
        <v>14</v>
      </c>
      <c r="F185" s="33">
        <f>(9820-9780)/9820</f>
        <v>4.0733197556008143E-3</v>
      </c>
      <c r="G185" s="33">
        <f>(10260-10310)/10310</f>
        <v>-4.849660523763337E-3</v>
      </c>
    </row>
    <row r="186" spans="1:7" x14ac:dyDescent="0.3">
      <c r="A186" s="19"/>
      <c r="B186" s="20" t="s">
        <v>15</v>
      </c>
      <c r="C186" s="21">
        <v>-2.1594217453879017E-2</v>
      </c>
      <c r="D186" s="21">
        <v>8.4343906220349929E-3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ht="35.25" customHeight="1" x14ac:dyDescent="0.3">
      <c r="A189" s="87" t="s">
        <v>25</v>
      </c>
      <c r="B189" s="87"/>
      <c r="C189" s="87"/>
      <c r="D189" s="87"/>
      <c r="E189" s="87"/>
    </row>
    <row r="190" spans="1:7" x14ac:dyDescent="0.3">
      <c r="A190" s="5" t="s">
        <v>26</v>
      </c>
    </row>
    <row r="191" spans="1:7" x14ac:dyDescent="0.3">
      <c r="A191" s="5" t="s">
        <v>423</v>
      </c>
    </row>
    <row r="192" spans="1:7" x14ac:dyDescent="0.3">
      <c r="A192" s="5" t="s">
        <v>391</v>
      </c>
    </row>
    <row r="193" spans="1:5" x14ac:dyDescent="0.3">
      <c r="A193" s="5" t="s">
        <v>29</v>
      </c>
    </row>
    <row r="194" spans="1:5" ht="26.25" customHeight="1" x14ac:dyDescent="0.3">
      <c r="A194" s="107" t="s">
        <v>30</v>
      </c>
      <c r="B194" s="107"/>
      <c r="C194" s="107"/>
      <c r="D194" s="107"/>
      <c r="E194" s="107"/>
    </row>
    <row r="195" spans="1:5" x14ac:dyDescent="0.3">
      <c r="A195" s="88" t="s">
        <v>31</v>
      </c>
      <c r="B195" s="89"/>
      <c r="C195" s="89"/>
      <c r="D195" s="90"/>
      <c r="E195" s="28" t="b">
        <v>1</v>
      </c>
    </row>
    <row r="196" spans="1:5" x14ac:dyDescent="0.3">
      <c r="A196" s="91" t="s">
        <v>32</v>
      </c>
      <c r="B196" s="91"/>
      <c r="C196" s="91"/>
      <c r="D196" s="91"/>
      <c r="E196" s="91"/>
    </row>
    <row r="197" spans="1:5" x14ac:dyDescent="0.3">
      <c r="A197" s="29" t="s">
        <v>33</v>
      </c>
      <c r="B197" s="29" t="s">
        <v>34</v>
      </c>
      <c r="C197" s="29" t="s">
        <v>35</v>
      </c>
      <c r="D197" s="30" t="s">
        <v>0</v>
      </c>
      <c r="E197" s="30" t="s">
        <v>1</v>
      </c>
    </row>
    <row r="198" spans="1:5" x14ac:dyDescent="0.3">
      <c r="A198" s="31" t="s">
        <v>36</v>
      </c>
      <c r="B198" s="24">
        <v>43613</v>
      </c>
      <c r="C198" s="24">
        <v>45076</v>
      </c>
      <c r="D198" s="25">
        <v>7.1120168489138352E-2</v>
      </c>
      <c r="E198" s="32">
        <v>3</v>
      </c>
    </row>
    <row r="199" spans="1:5" x14ac:dyDescent="0.3">
      <c r="A199" s="31" t="s">
        <v>37</v>
      </c>
      <c r="B199" s="24">
        <v>43578</v>
      </c>
      <c r="C199" s="24">
        <v>45041</v>
      </c>
      <c r="D199" s="25">
        <v>7.1370167648988195E-2</v>
      </c>
      <c r="E199" s="32">
        <v>3</v>
      </c>
    </row>
    <row r="200" spans="1:5" x14ac:dyDescent="0.3">
      <c r="A200" s="23" t="s">
        <v>38</v>
      </c>
      <c r="B200" s="24">
        <v>43550</v>
      </c>
      <c r="C200" s="24">
        <v>45013</v>
      </c>
      <c r="D200" s="25">
        <v>7.1465040222307208E-2</v>
      </c>
      <c r="E200" s="32">
        <v>3</v>
      </c>
    </row>
    <row r="201" spans="1:5" x14ac:dyDescent="0.3">
      <c r="A201" s="23" t="s">
        <v>39</v>
      </c>
      <c r="B201" s="24">
        <v>43522</v>
      </c>
      <c r="C201" s="24">
        <v>44985</v>
      </c>
      <c r="D201" s="25">
        <v>7.1345892154259183E-2</v>
      </c>
      <c r="E201" s="32">
        <v>3</v>
      </c>
    </row>
    <row r="202" spans="1:5" x14ac:dyDescent="0.3">
      <c r="A202" s="23" t="s">
        <v>40</v>
      </c>
      <c r="B202" s="24">
        <v>43494</v>
      </c>
      <c r="C202" s="24">
        <v>44957</v>
      </c>
      <c r="D202" s="25">
        <v>7.1413979807164893E-2</v>
      </c>
      <c r="E202" s="32">
        <v>3</v>
      </c>
    </row>
    <row r="204" spans="1:5" x14ac:dyDescent="0.3">
      <c r="A204" s="92" t="s">
        <v>104</v>
      </c>
      <c r="B204" s="93"/>
      <c r="C204" s="93"/>
      <c r="D204" s="93"/>
      <c r="E204" s="93"/>
    </row>
    <row r="205" spans="1:5" x14ac:dyDescent="0.3">
      <c r="A205" s="1" t="s">
        <v>2</v>
      </c>
      <c r="B205" s="2"/>
      <c r="C205" s="94" t="s">
        <v>3</v>
      </c>
      <c r="D205" s="94" t="s">
        <v>4</v>
      </c>
      <c r="E205" s="94"/>
    </row>
    <row r="206" spans="1:5" x14ac:dyDescent="0.3">
      <c r="A206" s="3" t="s">
        <v>5</v>
      </c>
      <c r="B206" s="4"/>
      <c r="C206" s="95"/>
      <c r="D206" s="95"/>
      <c r="E206" s="95"/>
    </row>
    <row r="207" spans="1:5" x14ac:dyDescent="0.3">
      <c r="A207" s="6" t="s">
        <v>6</v>
      </c>
      <c r="B207" s="7"/>
      <c r="C207" s="96"/>
      <c r="D207" s="96"/>
      <c r="E207" s="96"/>
    </row>
    <row r="208" spans="1:5" x14ac:dyDescent="0.3">
      <c r="A208" s="8" t="s">
        <v>7</v>
      </c>
      <c r="B208" s="9" t="s">
        <v>8</v>
      </c>
      <c r="C208" s="10"/>
      <c r="D208" s="11"/>
      <c r="E208" s="11"/>
    </row>
    <row r="209" spans="1:5" x14ac:dyDescent="0.3">
      <c r="A209" s="12"/>
      <c r="B209" s="13" t="s">
        <v>9</v>
      </c>
      <c r="C209" s="14"/>
      <c r="D209" s="15"/>
      <c r="E209" s="15"/>
    </row>
    <row r="210" spans="1:5" x14ac:dyDescent="0.3">
      <c r="A210" s="8" t="s">
        <v>10</v>
      </c>
      <c r="B210" s="16" t="s">
        <v>11</v>
      </c>
      <c r="C210" s="17" t="s">
        <v>95</v>
      </c>
      <c r="D210" s="18" t="s">
        <v>96</v>
      </c>
      <c r="E210" s="17" t="s">
        <v>14</v>
      </c>
    </row>
    <row r="211" spans="1:5" x14ac:dyDescent="0.3">
      <c r="A211" s="19"/>
      <c r="B211" s="20" t="s">
        <v>15</v>
      </c>
      <c r="C211" s="21">
        <v>-0.81910652000202855</v>
      </c>
      <c r="D211" s="21">
        <v>-0.37230559518283302</v>
      </c>
      <c r="E211" s="22"/>
    </row>
    <row r="212" spans="1:5" x14ac:dyDescent="0.3">
      <c r="A212" s="8" t="s">
        <v>16</v>
      </c>
      <c r="B212" s="16" t="s">
        <v>11</v>
      </c>
      <c r="C212" s="17" t="s">
        <v>97</v>
      </c>
      <c r="D212" s="17" t="s">
        <v>98</v>
      </c>
      <c r="E212" s="17" t="s">
        <v>14</v>
      </c>
    </row>
    <row r="213" spans="1:5" x14ac:dyDescent="0.3">
      <c r="A213" s="19"/>
      <c r="B213" s="20" t="s">
        <v>15</v>
      </c>
      <c r="C213" s="21">
        <v>-0.25622516264378659</v>
      </c>
      <c r="D213" s="21">
        <v>-9.8805965155070896E-2</v>
      </c>
      <c r="E213" s="22"/>
    </row>
    <row r="214" spans="1:5" x14ac:dyDescent="0.3">
      <c r="A214" s="8" t="s">
        <v>19</v>
      </c>
      <c r="B214" s="16" t="s">
        <v>11</v>
      </c>
      <c r="C214" s="17" t="s">
        <v>360</v>
      </c>
      <c r="D214" s="17" t="s">
        <v>424</v>
      </c>
      <c r="E214" s="17" t="s">
        <v>14</v>
      </c>
    </row>
    <row r="215" spans="1:5" x14ac:dyDescent="0.3">
      <c r="A215" s="19"/>
      <c r="B215" s="20" t="s">
        <v>15</v>
      </c>
      <c r="C215" s="21">
        <v>-2.1297774851876228E-2</v>
      </c>
      <c r="D215" s="21">
        <v>1.0794019529531962E-2</v>
      </c>
      <c r="E215" s="22"/>
    </row>
    <row r="216" spans="1:5" x14ac:dyDescent="0.3">
      <c r="A216" s="8" t="s">
        <v>22</v>
      </c>
      <c r="B216" s="16" t="s">
        <v>11</v>
      </c>
      <c r="C216" s="17" t="s">
        <v>101</v>
      </c>
      <c r="D216" s="17" t="s">
        <v>346</v>
      </c>
      <c r="E216" s="17" t="s">
        <v>14</v>
      </c>
    </row>
    <row r="217" spans="1:5" x14ac:dyDescent="0.3">
      <c r="A217" s="19"/>
      <c r="B217" s="20" t="s">
        <v>15</v>
      </c>
      <c r="C217" s="21">
        <v>0.37578180975338404</v>
      </c>
      <c r="D217" s="21">
        <v>9.9385111117586966E-2</v>
      </c>
      <c r="E217" s="22"/>
    </row>
    <row r="218" spans="1:5" ht="38.25" customHeight="1" x14ac:dyDescent="0.3">
      <c r="A218" s="87" t="s">
        <v>25</v>
      </c>
      <c r="B218" s="87"/>
      <c r="C218" s="87"/>
      <c r="D218" s="87"/>
      <c r="E218" s="87"/>
    </row>
    <row r="219" spans="1:5" x14ac:dyDescent="0.3">
      <c r="A219" s="5" t="s">
        <v>26</v>
      </c>
    </row>
    <row r="220" spans="1:5" x14ac:dyDescent="0.3">
      <c r="A220" s="5" t="s">
        <v>49</v>
      </c>
    </row>
    <row r="221" spans="1:5" x14ac:dyDescent="0.3">
      <c r="A221" s="5" t="s">
        <v>425</v>
      </c>
    </row>
    <row r="222" spans="1:5" x14ac:dyDescent="0.3">
      <c r="A222" s="5" t="s">
        <v>333</v>
      </c>
    </row>
    <row r="223" spans="1:5" x14ac:dyDescent="0.3">
      <c r="A223" s="5" t="s">
        <v>51</v>
      </c>
    </row>
    <row r="224" spans="1:5" x14ac:dyDescent="0.3">
      <c r="A224" s="88" t="s">
        <v>31</v>
      </c>
      <c r="B224" s="89"/>
      <c r="C224" s="89"/>
      <c r="D224" s="90"/>
      <c r="E224" s="28" t="b">
        <v>1</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43245</v>
      </c>
      <c r="C227" s="24">
        <v>45072</v>
      </c>
      <c r="D227" s="25">
        <v>0.14751122760933433</v>
      </c>
      <c r="E227" s="32">
        <v>4</v>
      </c>
    </row>
    <row r="228" spans="1:5" x14ac:dyDescent="0.3">
      <c r="A228" s="31" t="s">
        <v>37</v>
      </c>
      <c r="B228" s="24">
        <v>43217</v>
      </c>
      <c r="C228" s="24">
        <v>45044</v>
      </c>
      <c r="D228" s="25">
        <v>0.14754932909211263</v>
      </c>
      <c r="E228" s="32">
        <v>4</v>
      </c>
    </row>
    <row r="229" spans="1:5" x14ac:dyDescent="0.3">
      <c r="A229" s="23" t="s">
        <v>38</v>
      </c>
      <c r="B229" s="24">
        <v>43193</v>
      </c>
      <c r="C229" s="24">
        <v>45016</v>
      </c>
      <c r="D229" s="25">
        <v>0</v>
      </c>
      <c r="E229" s="32">
        <v>0</v>
      </c>
    </row>
    <row r="230" spans="1:5" x14ac:dyDescent="0.3">
      <c r="A230" s="23" t="s">
        <v>39</v>
      </c>
      <c r="B230" s="24">
        <v>43154</v>
      </c>
      <c r="C230" s="24">
        <v>44981</v>
      </c>
      <c r="D230" s="25">
        <v>0.14790460952742887</v>
      </c>
      <c r="E230" s="32">
        <v>4</v>
      </c>
    </row>
    <row r="231" spans="1:5" x14ac:dyDescent="0.3">
      <c r="A231" s="23" t="s">
        <v>40</v>
      </c>
      <c r="B231" s="24">
        <v>43126</v>
      </c>
      <c r="C231" s="24">
        <v>44953</v>
      </c>
      <c r="D231" s="25">
        <v>0.14822741107076723</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-0.79276094459689062</v>
      </c>
      <c r="D240" s="21">
        <v>-0.27989953445236782</v>
      </c>
      <c r="E240" s="22"/>
    </row>
    <row r="241" spans="1:7" x14ac:dyDescent="0.3">
      <c r="A241" s="8" t="s">
        <v>16</v>
      </c>
      <c r="B241" s="16" t="s">
        <v>11</v>
      </c>
      <c r="C241" s="17" t="s">
        <v>108</v>
      </c>
      <c r="D241" s="17" t="s">
        <v>145</v>
      </c>
      <c r="E241" s="17" t="s">
        <v>14</v>
      </c>
    </row>
    <row r="242" spans="1:7" x14ac:dyDescent="0.3">
      <c r="A242" s="19"/>
      <c r="B242" s="20" t="s">
        <v>15</v>
      </c>
      <c r="C242" s="21">
        <v>-0.32728281718066421</v>
      </c>
      <c r="D242" s="21">
        <v>-4.1014644382612264E-2</v>
      </c>
      <c r="E242" s="22"/>
    </row>
    <row r="243" spans="1:7" x14ac:dyDescent="0.3">
      <c r="A243" s="8" t="s">
        <v>19</v>
      </c>
      <c r="B243" s="16" t="s">
        <v>11</v>
      </c>
      <c r="C243" s="17" t="s">
        <v>364</v>
      </c>
      <c r="D243" s="17" t="s">
        <v>426</v>
      </c>
      <c r="E243" s="17" t="s">
        <v>14</v>
      </c>
      <c r="F243" s="33">
        <f>(11180-11030)/11180</f>
        <v>1.3416815742397137E-2</v>
      </c>
      <c r="G243" s="33">
        <f>(14330-14910)/14910</f>
        <v>-3.8900067069081154E-2</v>
      </c>
    </row>
    <row r="244" spans="1:7" x14ac:dyDescent="0.3">
      <c r="A244" s="19"/>
      <c r="B244" s="20" t="s">
        <v>15</v>
      </c>
      <c r="C244" s="21">
        <v>0.10289005313429778</v>
      </c>
      <c r="D244" s="21">
        <v>7.4614989564385947E-2</v>
      </c>
      <c r="E244" s="22"/>
    </row>
    <row r="245" spans="1:7" x14ac:dyDescent="0.3">
      <c r="A245" s="8" t="s">
        <v>22</v>
      </c>
      <c r="B245" s="16" t="s">
        <v>11</v>
      </c>
      <c r="C245" s="17" t="s">
        <v>112</v>
      </c>
      <c r="D245" s="17" t="s">
        <v>427</v>
      </c>
      <c r="E245" s="17" t="s">
        <v>14</v>
      </c>
    </row>
    <row r="246" spans="1:7" x14ac:dyDescent="0.3">
      <c r="A246" s="19"/>
      <c r="B246" s="20" t="s">
        <v>15</v>
      </c>
      <c r="C246" s="21">
        <v>1.0786521931687743</v>
      </c>
      <c r="D246" s="21">
        <v>0.19277196876037106</v>
      </c>
      <c r="E246" s="22"/>
    </row>
    <row r="247" spans="1:7" ht="35.25" customHeight="1" x14ac:dyDescent="0.3">
      <c r="A247" s="87" t="s">
        <v>25</v>
      </c>
      <c r="B247" s="87"/>
      <c r="C247" s="87"/>
      <c r="D247" s="87"/>
      <c r="E247" s="87"/>
    </row>
    <row r="248" spans="1:7" x14ac:dyDescent="0.3">
      <c r="A248" s="5" t="s">
        <v>26</v>
      </c>
    </row>
    <row r="249" spans="1:7" x14ac:dyDescent="0.3">
      <c r="A249" s="5" t="s">
        <v>423</v>
      </c>
    </row>
    <row r="250" spans="1:7" x14ac:dyDescent="0.3">
      <c r="A250" s="5" t="s">
        <v>428</v>
      </c>
    </row>
    <row r="251" spans="1:7" x14ac:dyDescent="0.3">
      <c r="A251" s="5" t="s">
        <v>339</v>
      </c>
    </row>
    <row r="252" spans="1:7" ht="24" customHeight="1" x14ac:dyDescent="0.3">
      <c r="A252" s="107" t="s">
        <v>30</v>
      </c>
      <c r="B252" s="107"/>
      <c r="C252" s="107"/>
      <c r="D252" s="107"/>
      <c r="E252" s="107"/>
    </row>
    <row r="253" spans="1:7" x14ac:dyDescent="0.3">
      <c r="A253" s="88" t="s">
        <v>31</v>
      </c>
      <c r="B253" s="89"/>
      <c r="C253" s="89"/>
      <c r="D253" s="90"/>
      <c r="E253" s="28" t="b">
        <v>1</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43251</v>
      </c>
      <c r="C256" s="24">
        <v>45077</v>
      </c>
      <c r="D256" s="25">
        <v>0.17258778639581998</v>
      </c>
      <c r="E256" s="32">
        <v>4</v>
      </c>
    </row>
    <row r="257" spans="1:7" x14ac:dyDescent="0.3">
      <c r="A257" s="31" t="s">
        <v>37</v>
      </c>
      <c r="B257" s="24">
        <v>43220</v>
      </c>
      <c r="C257" s="24">
        <v>45044</v>
      </c>
      <c r="D257" s="25">
        <v>0.17253821852908133</v>
      </c>
      <c r="E257" s="32">
        <v>4</v>
      </c>
    </row>
    <row r="258" spans="1:7" x14ac:dyDescent="0.3">
      <c r="A258" s="23" t="s">
        <v>38</v>
      </c>
      <c r="B258" s="24">
        <v>43188</v>
      </c>
      <c r="C258" s="24">
        <v>45016</v>
      </c>
      <c r="D258" s="25">
        <v>0.17225030449676665</v>
      </c>
      <c r="E258" s="32">
        <v>4</v>
      </c>
    </row>
    <row r="259" spans="1:7" x14ac:dyDescent="0.3">
      <c r="A259" s="23" t="s">
        <v>39</v>
      </c>
      <c r="B259" s="24">
        <v>43159</v>
      </c>
      <c r="C259" s="24">
        <v>44985</v>
      </c>
      <c r="D259" s="25">
        <v>0.17181873845575776</v>
      </c>
      <c r="E259" s="32">
        <v>4</v>
      </c>
    </row>
    <row r="260" spans="1:7" x14ac:dyDescent="0.3">
      <c r="A260" s="23" t="s">
        <v>40</v>
      </c>
      <c r="B260" s="24">
        <v>43131</v>
      </c>
      <c r="C260" s="24">
        <v>44957</v>
      </c>
      <c r="D260" s="25">
        <v>0.17260852894709308</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-0.87176103280530937</v>
      </c>
      <c r="D269" s="21">
        <v>-0.3223167711760988</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429</v>
      </c>
      <c r="E272" s="17" t="s">
        <v>14</v>
      </c>
      <c r="F272" s="33">
        <f>(10030-10080)/10080</f>
        <v>-4.96031746031746E-3</v>
      </c>
      <c r="G272" s="33">
        <f>(10460-10560)/10560</f>
        <v>-9.46969696969697E-3</v>
      </c>
    </row>
    <row r="273" spans="1:5" x14ac:dyDescent="0.3">
      <c r="A273" s="19"/>
      <c r="B273" s="20" t="s">
        <v>15</v>
      </c>
      <c r="C273" s="21">
        <v>2.5183857559649692E-3</v>
      </c>
      <c r="D273" s="21">
        <v>9.1025692563448946E-3</v>
      </c>
      <c r="E273" s="22"/>
    </row>
    <row r="274" spans="1:5" x14ac:dyDescent="0.3">
      <c r="A274" s="8" t="s">
        <v>22</v>
      </c>
      <c r="B274" s="16" t="s">
        <v>11</v>
      </c>
      <c r="C274" s="17" t="s">
        <v>123</v>
      </c>
      <c r="D274" s="17" t="s">
        <v>430</v>
      </c>
      <c r="E274" s="17" t="s">
        <v>14</v>
      </c>
    </row>
    <row r="275" spans="1:5" x14ac:dyDescent="0.3">
      <c r="A275" s="19"/>
      <c r="B275" s="20" t="s">
        <v>15</v>
      </c>
      <c r="C275" s="21">
        <v>0.59567629485593065</v>
      </c>
      <c r="D275" s="21">
        <v>7.9019392810115718E-2</v>
      </c>
      <c r="E275" s="22"/>
    </row>
    <row r="276" spans="1:5" ht="38.25" customHeight="1" x14ac:dyDescent="0.3">
      <c r="A276" s="87" t="s">
        <v>25</v>
      </c>
      <c r="B276" s="87"/>
      <c r="C276" s="87"/>
      <c r="D276" s="87"/>
      <c r="E276" s="87"/>
    </row>
    <row r="277" spans="1:5" x14ac:dyDescent="0.3">
      <c r="A277" s="5" t="s">
        <v>26</v>
      </c>
    </row>
    <row r="278" spans="1:5" x14ac:dyDescent="0.3">
      <c r="A278" s="5" t="s">
        <v>85</v>
      </c>
    </row>
    <row r="279" spans="1:5" x14ac:dyDescent="0.3">
      <c r="A279" s="5" t="s">
        <v>431</v>
      </c>
    </row>
    <row r="280" spans="1:5" x14ac:dyDescent="0.3">
      <c r="A280" s="5" t="s">
        <v>339</v>
      </c>
    </row>
    <row r="281" spans="1:5" ht="26.25" customHeight="1" x14ac:dyDescent="0.3">
      <c r="A281" s="107" t="s">
        <v>30</v>
      </c>
      <c r="B281" s="107"/>
      <c r="C281" s="107"/>
      <c r="D281" s="107"/>
      <c r="E281" s="107"/>
    </row>
    <row r="282" spans="1:5" x14ac:dyDescent="0.3">
      <c r="A282" s="88" t="s">
        <v>31</v>
      </c>
      <c r="B282" s="89"/>
      <c r="C282" s="89"/>
      <c r="D282" s="90"/>
      <c r="E282" s="28" t="b">
        <v>1</v>
      </c>
    </row>
    <row r="283" spans="1:5" x14ac:dyDescent="0.3">
      <c r="A283" s="91" t="s">
        <v>32</v>
      </c>
      <c r="B283" s="91"/>
      <c r="C283" s="91"/>
      <c r="D283" s="91"/>
      <c r="E283" s="91"/>
    </row>
    <row r="284" spans="1:5" x14ac:dyDescent="0.3">
      <c r="A284" s="29" t="s">
        <v>33</v>
      </c>
      <c r="B284" s="29" t="s">
        <v>34</v>
      </c>
      <c r="C284" s="29" t="s">
        <v>35</v>
      </c>
      <c r="D284" s="30" t="s">
        <v>0</v>
      </c>
      <c r="E284" s="30" t="s">
        <v>1</v>
      </c>
    </row>
    <row r="285" spans="1:5" x14ac:dyDescent="0.3">
      <c r="A285" s="31" t="s">
        <v>36</v>
      </c>
      <c r="B285" s="24">
        <v>43251</v>
      </c>
      <c r="C285" s="24">
        <v>45077</v>
      </c>
      <c r="D285" s="25">
        <v>0.20856164398839522</v>
      </c>
      <c r="E285" s="32">
        <v>5</v>
      </c>
    </row>
    <row r="286" spans="1:5" x14ac:dyDescent="0.3">
      <c r="A286" s="31" t="s">
        <v>37</v>
      </c>
      <c r="B286" s="24">
        <v>43220</v>
      </c>
      <c r="C286" s="24">
        <v>45044</v>
      </c>
      <c r="D286" s="25">
        <v>0.20822962107469742</v>
      </c>
      <c r="E286" s="32">
        <v>5</v>
      </c>
    </row>
    <row r="287" spans="1:5" x14ac:dyDescent="0.3">
      <c r="A287" s="23" t="s">
        <v>38</v>
      </c>
      <c r="B287" s="24">
        <v>43188</v>
      </c>
      <c r="C287" s="24">
        <v>45016</v>
      </c>
      <c r="D287" s="25">
        <v>0.20821071664822099</v>
      </c>
      <c r="E287" s="32">
        <v>5</v>
      </c>
    </row>
    <row r="288" spans="1:5" x14ac:dyDescent="0.3">
      <c r="A288" s="23" t="s">
        <v>39</v>
      </c>
      <c r="B288" s="24">
        <v>43159</v>
      </c>
      <c r="C288" s="24">
        <v>44985</v>
      </c>
      <c r="D288" s="25">
        <v>0.2072724790383102</v>
      </c>
      <c r="E288" s="32">
        <v>5</v>
      </c>
    </row>
    <row r="289" spans="1:7" x14ac:dyDescent="0.3">
      <c r="A289" s="23" t="s">
        <v>40</v>
      </c>
      <c r="B289" s="24">
        <v>43131</v>
      </c>
      <c r="C289" s="24">
        <v>44957</v>
      </c>
      <c r="D289" s="25">
        <v>0.20739629311627003</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-0.25501483908988043</v>
      </c>
      <c r="D298" s="21">
        <v>-8.7787564662728634E-2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214</v>
      </c>
      <c r="E301" s="17" t="s">
        <v>14</v>
      </c>
      <c r="F301" s="33">
        <f>(9990-10010)/10010</f>
        <v>-1.998001998001998E-3</v>
      </c>
      <c r="G301" s="33">
        <f>(10110-10130)/10130</f>
        <v>-1.9743336623889436E-3</v>
      </c>
    </row>
    <row r="302" spans="1:7" x14ac:dyDescent="0.3">
      <c r="A302" s="19"/>
      <c r="B302" s="20" t="s">
        <v>15</v>
      </c>
      <c r="C302" s="21">
        <v>-9.0804729652171901E-4</v>
      </c>
      <c r="D302" s="21">
        <v>5.3385028878942808E-3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5" ht="36" customHeight="1" x14ac:dyDescent="0.3">
      <c r="A305" s="87" t="s">
        <v>25</v>
      </c>
      <c r="B305" s="87"/>
      <c r="C305" s="87"/>
      <c r="D305" s="87"/>
      <c r="E305" s="87"/>
    </row>
    <row r="306" spans="1:5" x14ac:dyDescent="0.3">
      <c r="A306" s="5" t="s">
        <v>26</v>
      </c>
    </row>
    <row r="307" spans="1:5" x14ac:dyDescent="0.3">
      <c r="A307" s="5" t="s">
        <v>138</v>
      </c>
    </row>
    <row r="308" spans="1:5" x14ac:dyDescent="0.3">
      <c r="A308" s="5" t="s">
        <v>401</v>
      </c>
    </row>
    <row r="309" spans="1:5" x14ac:dyDescent="0.3">
      <c r="A309" s="5" t="s">
        <v>140</v>
      </c>
    </row>
    <row r="310" spans="1:5" x14ac:dyDescent="0.3">
      <c r="A310" s="5" t="s">
        <v>51</v>
      </c>
    </row>
    <row r="311" spans="1:5" x14ac:dyDescent="0.3">
      <c r="A311" s="88" t="s">
        <v>31</v>
      </c>
      <c r="B311" s="89"/>
      <c r="C311" s="89"/>
      <c r="D311" s="90"/>
      <c r="E311" s="28" t="b">
        <v>1</v>
      </c>
    </row>
    <row r="312" spans="1:5" x14ac:dyDescent="0.3">
      <c r="A312" s="91" t="s">
        <v>32</v>
      </c>
      <c r="B312" s="91"/>
      <c r="C312" s="91"/>
      <c r="D312" s="91"/>
      <c r="E312" s="91"/>
    </row>
    <row r="313" spans="1:5" x14ac:dyDescent="0.3">
      <c r="A313" s="29" t="s">
        <v>33</v>
      </c>
      <c r="B313" s="29" t="s">
        <v>34</v>
      </c>
      <c r="C313" s="29" t="s">
        <v>35</v>
      </c>
      <c r="D313" s="30" t="s">
        <v>0</v>
      </c>
      <c r="E313" s="30" t="s">
        <v>1</v>
      </c>
    </row>
    <row r="314" spans="1:5" x14ac:dyDescent="0.3">
      <c r="A314" s="31" t="s">
        <v>36</v>
      </c>
      <c r="B314" s="24">
        <v>43245</v>
      </c>
      <c r="C314" s="24">
        <v>45072</v>
      </c>
      <c r="D314" s="25">
        <v>2.6733676495809117E-2</v>
      </c>
      <c r="E314" s="32">
        <v>2</v>
      </c>
    </row>
    <row r="315" spans="1:5" x14ac:dyDescent="0.3">
      <c r="A315" s="31" t="s">
        <v>37</v>
      </c>
      <c r="B315" s="24">
        <v>43217</v>
      </c>
      <c r="C315" s="24">
        <v>45044</v>
      </c>
      <c r="D315" s="25">
        <v>2.671245010018429E-2</v>
      </c>
      <c r="E315" s="32">
        <v>2</v>
      </c>
    </row>
    <row r="316" spans="1:5" x14ac:dyDescent="0.3">
      <c r="A316" s="23" t="s">
        <v>38</v>
      </c>
      <c r="B316" s="24">
        <v>43193</v>
      </c>
      <c r="C316" s="24">
        <v>45016</v>
      </c>
      <c r="D316" s="25">
        <v>2.6742212745389179E-2</v>
      </c>
      <c r="E316" s="32">
        <v>2</v>
      </c>
    </row>
    <row r="317" spans="1:5" x14ac:dyDescent="0.3">
      <c r="A317" s="23" t="s">
        <v>39</v>
      </c>
      <c r="B317" s="24">
        <v>43154</v>
      </c>
      <c r="C317" s="24">
        <v>44981</v>
      </c>
      <c r="D317" s="25">
        <v>2.6783135724308998E-2</v>
      </c>
      <c r="E317" s="32">
        <v>2</v>
      </c>
    </row>
    <row r="318" spans="1:5" x14ac:dyDescent="0.3">
      <c r="A318" s="23" t="s">
        <v>40</v>
      </c>
      <c r="B318" s="24">
        <v>43126</v>
      </c>
      <c r="C318" s="24">
        <v>44953</v>
      </c>
      <c r="D318" s="25">
        <v>2.6740755395303604E-2</v>
      </c>
      <c r="E318" s="32">
        <v>2</v>
      </c>
    </row>
    <row r="320" spans="1:5" x14ac:dyDescent="0.3">
      <c r="A320" s="92" t="s">
        <v>151</v>
      </c>
      <c r="B320" s="93"/>
      <c r="C320" s="93"/>
      <c r="D320" s="93"/>
      <c r="E320" s="93"/>
    </row>
    <row r="321" spans="1:5" x14ac:dyDescent="0.3">
      <c r="A321" s="1" t="s">
        <v>74</v>
      </c>
      <c r="B321" s="2"/>
      <c r="C321" s="94" t="s">
        <v>3</v>
      </c>
      <c r="D321" s="94" t="s">
        <v>75</v>
      </c>
      <c r="E321" s="94"/>
    </row>
    <row r="322" spans="1:5" x14ac:dyDescent="0.3">
      <c r="A322" s="3" t="s">
        <v>5</v>
      </c>
      <c r="B322" s="4"/>
      <c r="C322" s="95"/>
      <c r="D322" s="95"/>
      <c r="E322" s="95"/>
    </row>
    <row r="323" spans="1:5" x14ac:dyDescent="0.3">
      <c r="A323" s="6" t="s">
        <v>6</v>
      </c>
      <c r="B323" s="7"/>
      <c r="C323" s="96"/>
      <c r="D323" s="96"/>
      <c r="E323" s="96"/>
    </row>
    <row r="324" spans="1:5" x14ac:dyDescent="0.3">
      <c r="A324" s="8" t="s">
        <v>7</v>
      </c>
      <c r="B324" s="9" t="s">
        <v>76</v>
      </c>
      <c r="C324" s="10"/>
      <c r="D324" s="11"/>
      <c r="E324" s="11"/>
    </row>
    <row r="325" spans="1:5" x14ac:dyDescent="0.3">
      <c r="A325" s="12"/>
      <c r="B325" s="13" t="s">
        <v>9</v>
      </c>
      <c r="C325" s="14"/>
      <c r="D325" s="15"/>
      <c r="E325" s="15"/>
    </row>
    <row r="326" spans="1:5" x14ac:dyDescent="0.3">
      <c r="A326" s="8" t="s">
        <v>10</v>
      </c>
      <c r="B326" s="16" t="s">
        <v>11</v>
      </c>
      <c r="C326" s="17" t="s">
        <v>402</v>
      </c>
      <c r="D326" s="18" t="s">
        <v>433</v>
      </c>
      <c r="E326" s="17" t="s">
        <v>14</v>
      </c>
    </row>
    <row r="327" spans="1:5" x14ac:dyDescent="0.3">
      <c r="A327" s="19"/>
      <c r="B327" s="20" t="s">
        <v>15</v>
      </c>
      <c r="C327" s="21">
        <v>-0.56130213009797969</v>
      </c>
      <c r="D327" s="21">
        <v>-0.18219418387985831</v>
      </c>
      <c r="E327" s="22"/>
    </row>
    <row r="328" spans="1:5" x14ac:dyDescent="0.3">
      <c r="A328" s="8" t="s">
        <v>16</v>
      </c>
      <c r="B328" s="16" t="s">
        <v>11</v>
      </c>
      <c r="C328" s="17" t="s">
        <v>144</v>
      </c>
      <c r="D328" s="17" t="s">
        <v>434</v>
      </c>
      <c r="E328" s="17" t="s">
        <v>14</v>
      </c>
    </row>
    <row r="329" spans="1:5" x14ac:dyDescent="0.3">
      <c r="A329" s="19"/>
      <c r="B329" s="20" t="s">
        <v>15</v>
      </c>
      <c r="C329" s="21">
        <v>-0.19285172253831806</v>
      </c>
      <c r="D329" s="21">
        <v>-1.6354196523980846E-2</v>
      </c>
      <c r="E329" s="22"/>
    </row>
    <row r="330" spans="1:5" x14ac:dyDescent="0.3">
      <c r="A330" s="8" t="s">
        <v>19</v>
      </c>
      <c r="B330" s="16" t="s">
        <v>11</v>
      </c>
      <c r="C330" s="17" t="s">
        <v>405</v>
      </c>
      <c r="D330" s="17" t="s">
        <v>435</v>
      </c>
      <c r="E330" s="17" t="s">
        <v>14</v>
      </c>
    </row>
    <row r="331" spans="1:5" x14ac:dyDescent="0.3">
      <c r="A331" s="19"/>
      <c r="B331" s="20" t="s">
        <v>15</v>
      </c>
      <c r="C331" s="21">
        <v>7.0455944701265816E-2</v>
      </c>
      <c r="D331" s="21">
        <v>9.207605738155844E-2</v>
      </c>
      <c r="E331" s="22"/>
    </row>
    <row r="332" spans="1:5" x14ac:dyDescent="0.3">
      <c r="A332" s="8" t="s">
        <v>22</v>
      </c>
      <c r="B332" s="16" t="s">
        <v>11</v>
      </c>
      <c r="C332" s="17" t="s">
        <v>148</v>
      </c>
      <c r="D332" s="17" t="s">
        <v>149</v>
      </c>
      <c r="E332" s="17" t="s">
        <v>14</v>
      </c>
    </row>
    <row r="333" spans="1:5" x14ac:dyDescent="0.3">
      <c r="A333" s="19"/>
      <c r="B333" s="20" t="s">
        <v>15</v>
      </c>
      <c r="C333" s="21">
        <v>0.53675078348145733</v>
      </c>
      <c r="D333" s="21">
        <v>0.14482330262176579</v>
      </c>
      <c r="E333" s="22"/>
    </row>
    <row r="334" spans="1:5" ht="36" customHeight="1" x14ac:dyDescent="0.3">
      <c r="A334" s="87" t="s">
        <v>25</v>
      </c>
      <c r="B334" s="87"/>
      <c r="C334" s="87"/>
      <c r="D334" s="87"/>
      <c r="E334" s="87"/>
    </row>
    <row r="335" spans="1:5" x14ac:dyDescent="0.3">
      <c r="A335" s="5" t="s">
        <v>26</v>
      </c>
    </row>
    <row r="336" spans="1:5" x14ac:dyDescent="0.3">
      <c r="A336" s="5" t="s">
        <v>423</v>
      </c>
    </row>
    <row r="337" spans="1:5" x14ac:dyDescent="0.3">
      <c r="A337" s="5" t="s">
        <v>436</v>
      </c>
    </row>
    <row r="338" spans="1:5" x14ac:dyDescent="0.3">
      <c r="A338" s="5" t="s">
        <v>150</v>
      </c>
    </row>
    <row r="339" spans="1:5" ht="27" customHeight="1" x14ac:dyDescent="0.3">
      <c r="A339" s="107" t="s">
        <v>30</v>
      </c>
      <c r="B339" s="107"/>
      <c r="C339" s="107"/>
      <c r="D339" s="107"/>
      <c r="E339" s="107"/>
    </row>
    <row r="340" spans="1:5" x14ac:dyDescent="0.3">
      <c r="A340" s="109" t="s">
        <v>31</v>
      </c>
      <c r="B340" s="110"/>
      <c r="C340" s="110"/>
      <c r="D340" s="111"/>
      <c r="E340" s="38" t="b">
        <v>1</v>
      </c>
    </row>
    <row r="341" spans="1:5" x14ac:dyDescent="0.3">
      <c r="A341" s="91" t="s">
        <v>32</v>
      </c>
      <c r="B341" s="91"/>
      <c r="C341" s="91"/>
      <c r="D341" s="91"/>
      <c r="E341" s="91"/>
    </row>
    <row r="342" spans="1:5" x14ac:dyDescent="0.3">
      <c r="A342" s="29" t="s">
        <v>33</v>
      </c>
      <c r="B342" s="29" t="s">
        <v>34</v>
      </c>
      <c r="C342" s="29" t="s">
        <v>35</v>
      </c>
      <c r="D342" s="30" t="s">
        <v>0</v>
      </c>
      <c r="E342" s="30" t="s">
        <v>1</v>
      </c>
    </row>
    <row r="343" spans="1:5" x14ac:dyDescent="0.3">
      <c r="A343" s="31" t="s">
        <v>36</v>
      </c>
      <c r="B343" s="24">
        <v>43910</v>
      </c>
      <c r="C343" s="24">
        <v>45077</v>
      </c>
      <c r="D343" s="25">
        <v>0.17340416066301764</v>
      </c>
      <c r="E343" s="32">
        <v>4</v>
      </c>
    </row>
    <row r="344" spans="1:5" x14ac:dyDescent="0.3">
      <c r="A344" s="31" t="s">
        <v>37</v>
      </c>
      <c r="B344" s="24">
        <v>43910</v>
      </c>
      <c r="C344" s="24">
        <v>45044</v>
      </c>
      <c r="D344" s="25">
        <v>0.17411940073386972</v>
      </c>
      <c r="E344" s="32">
        <v>4</v>
      </c>
    </row>
    <row r="345" spans="1:5" x14ac:dyDescent="0.3">
      <c r="A345" s="23" t="s">
        <v>38</v>
      </c>
      <c r="B345" s="24">
        <v>43910</v>
      </c>
      <c r="C345" s="24">
        <v>45016</v>
      </c>
      <c r="D345" s="25">
        <v>0.17535693881362138</v>
      </c>
      <c r="E345" s="32">
        <v>4</v>
      </c>
    </row>
    <row r="346" spans="1:5" x14ac:dyDescent="0.3">
      <c r="A346" s="23" t="s">
        <v>39</v>
      </c>
      <c r="B346" s="24">
        <v>43910</v>
      </c>
      <c r="C346" s="24">
        <v>44985</v>
      </c>
      <c r="D346" s="25">
        <v>0.175645736569224</v>
      </c>
      <c r="E346" s="32">
        <v>4</v>
      </c>
    </row>
    <row r="347" spans="1:5" x14ac:dyDescent="0.3">
      <c r="A347" s="23" t="s">
        <v>40</v>
      </c>
      <c r="B347" s="24">
        <v>43910</v>
      </c>
      <c r="C347" s="24">
        <v>44957</v>
      </c>
      <c r="D347" s="25">
        <v>0.17666931468596081</v>
      </c>
      <c r="E347" s="32">
        <v>4</v>
      </c>
    </row>
    <row r="349" spans="1:5" x14ac:dyDescent="0.3">
      <c r="A349" s="92" t="s">
        <v>162</v>
      </c>
      <c r="B349" s="93"/>
      <c r="C349" s="93"/>
      <c r="D349" s="93"/>
      <c r="E349" s="93"/>
    </row>
    <row r="350" spans="1:5" x14ac:dyDescent="0.3">
      <c r="A350" s="1" t="s">
        <v>2</v>
      </c>
      <c r="B350" s="2"/>
      <c r="C350" s="94" t="s">
        <v>3</v>
      </c>
      <c r="D350" s="94" t="s">
        <v>4</v>
      </c>
      <c r="E350" s="94"/>
    </row>
    <row r="351" spans="1:5" x14ac:dyDescent="0.3">
      <c r="A351" s="3" t="s">
        <v>5</v>
      </c>
      <c r="B351" s="4"/>
      <c r="C351" s="95"/>
      <c r="D351" s="95"/>
      <c r="E351" s="95"/>
    </row>
    <row r="352" spans="1:5"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152</v>
      </c>
      <c r="D355" s="18" t="s">
        <v>153</v>
      </c>
      <c r="E355" s="17" t="s">
        <v>14</v>
      </c>
    </row>
    <row r="356" spans="1:7" x14ac:dyDescent="0.3">
      <c r="A356" s="19"/>
      <c r="B356" s="20" t="s">
        <v>15</v>
      </c>
      <c r="C356" s="21">
        <v>-0.62409284327460379</v>
      </c>
      <c r="D356" s="21">
        <v>-0.24116785934272755</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437</v>
      </c>
      <c r="D359" s="17" t="s">
        <v>361</v>
      </c>
      <c r="E359" s="17" t="s">
        <v>14</v>
      </c>
      <c r="F359" s="33">
        <f>(9750-9830)/9830</f>
        <v>-8.1383519837232958E-3</v>
      </c>
      <c r="G359" s="33">
        <f>(10220-10260)/10260</f>
        <v>-3.8986354775828458E-3</v>
      </c>
    </row>
    <row r="360" spans="1:7" x14ac:dyDescent="0.3">
      <c r="A360" s="19"/>
      <c r="B360" s="20" t="s">
        <v>15</v>
      </c>
      <c r="C360" s="21">
        <v>-2.4892938467925729E-2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ht="34.5" customHeight="1" x14ac:dyDescent="0.3">
      <c r="A363" s="87" t="s">
        <v>25</v>
      </c>
      <c r="B363" s="87"/>
      <c r="C363" s="87"/>
      <c r="D363" s="87"/>
      <c r="E363" s="87"/>
    </row>
    <row r="364" spans="1:7" x14ac:dyDescent="0.3">
      <c r="A364" s="5" t="s">
        <v>26</v>
      </c>
    </row>
    <row r="365" spans="1:7" x14ac:dyDescent="0.3">
      <c r="A365" s="5" t="s">
        <v>49</v>
      </c>
    </row>
    <row r="366" spans="1:7" x14ac:dyDescent="0.3">
      <c r="A366" s="5" t="s">
        <v>363</v>
      </c>
    </row>
    <row r="367" spans="1:7" x14ac:dyDescent="0.3">
      <c r="A367" s="5" t="s">
        <v>333</v>
      </c>
    </row>
    <row r="368" spans="1:7" ht="27.75" customHeight="1" x14ac:dyDescent="0.3">
      <c r="A368" s="107" t="s">
        <v>30</v>
      </c>
      <c r="B368" s="107"/>
      <c r="C368" s="107"/>
      <c r="D368" s="107"/>
      <c r="E368" s="107"/>
    </row>
    <row r="369" spans="1:5" x14ac:dyDescent="0.3">
      <c r="A369" s="88" t="s">
        <v>31</v>
      </c>
      <c r="B369" s="89"/>
      <c r="C369" s="89"/>
      <c r="D369" s="90"/>
      <c r="E369" s="28" t="b">
        <v>1</v>
      </c>
    </row>
    <row r="370" spans="1:5" x14ac:dyDescent="0.3">
      <c r="A370" s="91" t="s">
        <v>32</v>
      </c>
      <c r="B370" s="91"/>
      <c r="C370" s="91"/>
      <c r="D370" s="91"/>
      <c r="E370" s="91"/>
    </row>
    <row r="371" spans="1:5" x14ac:dyDescent="0.3">
      <c r="A371" s="29" t="s">
        <v>33</v>
      </c>
      <c r="B371" s="29" t="s">
        <v>34</v>
      </c>
      <c r="C371" s="29" t="s">
        <v>35</v>
      </c>
      <c r="D371" s="30" t="s">
        <v>0</v>
      </c>
      <c r="E371" s="30" t="s">
        <v>1</v>
      </c>
    </row>
    <row r="372" spans="1:5" x14ac:dyDescent="0.3">
      <c r="A372" s="31" t="s">
        <v>36</v>
      </c>
      <c r="B372" s="24">
        <v>43245</v>
      </c>
      <c r="C372" s="24">
        <v>45072</v>
      </c>
      <c r="D372" s="25">
        <v>8.3045473648020285E-2</v>
      </c>
      <c r="E372" s="32">
        <v>3</v>
      </c>
    </row>
    <row r="373" spans="1:5" x14ac:dyDescent="0.3">
      <c r="A373" s="31" t="s">
        <v>37</v>
      </c>
      <c r="B373" s="24">
        <v>43217</v>
      </c>
      <c r="C373" s="24">
        <v>45044</v>
      </c>
      <c r="D373" s="25">
        <v>8.3044517901890227E-2</v>
      </c>
      <c r="E373" s="32">
        <v>3</v>
      </c>
    </row>
    <row r="374" spans="1:5" x14ac:dyDescent="0.3">
      <c r="A374" s="23" t="s">
        <v>38</v>
      </c>
      <c r="B374" s="24">
        <v>43193</v>
      </c>
      <c r="C374" s="24">
        <v>45016</v>
      </c>
      <c r="D374" s="25">
        <v>8.3078185115603165E-2</v>
      </c>
      <c r="E374" s="32">
        <v>3</v>
      </c>
    </row>
    <row r="375" spans="1:5" x14ac:dyDescent="0.3">
      <c r="A375" s="23" t="s">
        <v>39</v>
      </c>
      <c r="B375" s="24">
        <v>43154</v>
      </c>
      <c r="C375" s="24">
        <v>44981</v>
      </c>
      <c r="D375" s="25">
        <v>8.3080065106412873E-2</v>
      </c>
      <c r="E375" s="32">
        <v>3</v>
      </c>
    </row>
    <row r="376" spans="1:5" x14ac:dyDescent="0.3">
      <c r="A376" s="23" t="s">
        <v>40</v>
      </c>
      <c r="B376" s="24">
        <v>43126</v>
      </c>
      <c r="C376" s="24">
        <v>44953</v>
      </c>
      <c r="D376" s="25">
        <v>8.3123806841202658E-2</v>
      </c>
      <c r="E376" s="32">
        <v>3</v>
      </c>
    </row>
    <row r="378" spans="1:5" x14ac:dyDescent="0.3">
      <c r="A378" s="92" t="s">
        <v>171</v>
      </c>
      <c r="B378" s="93"/>
      <c r="C378" s="93"/>
      <c r="D378" s="93"/>
      <c r="E378" s="93"/>
    </row>
    <row r="379" spans="1:5" x14ac:dyDescent="0.3">
      <c r="A379" s="1" t="s">
        <v>2</v>
      </c>
      <c r="B379" s="2"/>
      <c r="C379" s="94" t="s">
        <v>3</v>
      </c>
      <c r="D379" s="94" t="s">
        <v>4</v>
      </c>
      <c r="E379" s="94"/>
    </row>
    <row r="380" spans="1:5" x14ac:dyDescent="0.3">
      <c r="A380" s="3" t="s">
        <v>5</v>
      </c>
      <c r="B380" s="4"/>
      <c r="C380" s="95"/>
      <c r="D380" s="95"/>
      <c r="E380" s="95"/>
    </row>
    <row r="381" spans="1:5" x14ac:dyDescent="0.3">
      <c r="A381" s="6" t="s">
        <v>6</v>
      </c>
      <c r="B381" s="7"/>
      <c r="C381" s="96"/>
      <c r="D381" s="96"/>
      <c r="E381" s="96"/>
    </row>
    <row r="382" spans="1:5" x14ac:dyDescent="0.3">
      <c r="A382" s="8" t="s">
        <v>7</v>
      </c>
      <c r="B382" s="9" t="s">
        <v>8</v>
      </c>
      <c r="C382" s="10"/>
      <c r="D382" s="11"/>
      <c r="E382" s="11"/>
    </row>
    <row r="383" spans="1:5" x14ac:dyDescent="0.3">
      <c r="A383" s="12"/>
      <c r="B383" s="13" t="s">
        <v>9</v>
      </c>
      <c r="C383" s="14"/>
      <c r="D383" s="15"/>
      <c r="E383" s="15"/>
    </row>
    <row r="384" spans="1:5" x14ac:dyDescent="0.3">
      <c r="A384" s="8" t="s">
        <v>10</v>
      </c>
      <c r="B384" s="16" t="s">
        <v>11</v>
      </c>
      <c r="C384" s="17" t="s">
        <v>438</v>
      </c>
      <c r="D384" s="18" t="s">
        <v>164</v>
      </c>
      <c r="E384" s="17" t="s">
        <v>14</v>
      </c>
    </row>
    <row r="385" spans="1:7" x14ac:dyDescent="0.3">
      <c r="A385" s="19"/>
      <c r="B385" s="20" t="s">
        <v>15</v>
      </c>
      <c r="C385" s="21">
        <v>-0.76156670146642169</v>
      </c>
      <c r="D385" s="21">
        <v>-0.35387067119941595</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300</v>
      </c>
      <c r="D388" s="17" t="s">
        <v>364</v>
      </c>
      <c r="E388" s="17" t="s">
        <v>14</v>
      </c>
      <c r="F388" s="33">
        <f>(10040-10210)/10210</f>
        <v>-1.6650342801175319E-2</v>
      </c>
      <c r="G388" s="33">
        <f>(11030-11060)/11060</f>
        <v>-2.7124773960216998E-3</v>
      </c>
    </row>
    <row r="389" spans="1:7" x14ac:dyDescent="0.3">
      <c r="A389" s="19"/>
      <c r="B389" s="20" t="s">
        <v>15</v>
      </c>
      <c r="C389" s="21">
        <v>4.2800841514727406E-3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ht="36" customHeight="1" x14ac:dyDescent="0.3">
      <c r="A392" s="87" t="s">
        <v>25</v>
      </c>
      <c r="B392" s="87"/>
      <c r="C392" s="87"/>
      <c r="D392" s="87"/>
      <c r="E392" s="87"/>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43249</v>
      </c>
      <c r="C401" s="24">
        <v>45076</v>
      </c>
      <c r="D401" s="25">
        <v>0.15290059356953334</v>
      </c>
      <c r="E401" s="32">
        <v>4</v>
      </c>
    </row>
    <row r="402" spans="1:5" x14ac:dyDescent="0.3">
      <c r="A402" s="31" t="s">
        <v>37</v>
      </c>
      <c r="B402" s="24">
        <v>43214</v>
      </c>
      <c r="C402" s="24">
        <v>45041</v>
      </c>
      <c r="D402" s="25">
        <v>0.15332848301638641</v>
      </c>
      <c r="E402" s="32">
        <v>4</v>
      </c>
    </row>
    <row r="403" spans="1:5" x14ac:dyDescent="0.3">
      <c r="A403" s="23" t="s">
        <v>38</v>
      </c>
      <c r="B403" s="24">
        <v>43186</v>
      </c>
      <c r="C403" s="24">
        <v>45013</v>
      </c>
      <c r="D403" s="25">
        <v>0.15322476428801929</v>
      </c>
      <c r="E403" s="32">
        <v>4</v>
      </c>
    </row>
    <row r="404" spans="1:5" x14ac:dyDescent="0.3">
      <c r="A404" s="23" t="s">
        <v>39</v>
      </c>
      <c r="B404" s="24">
        <v>43158</v>
      </c>
      <c r="C404" s="24">
        <v>44985</v>
      </c>
      <c r="D404" s="25">
        <v>0.15343625511870559</v>
      </c>
      <c r="E404" s="32">
        <v>4</v>
      </c>
    </row>
    <row r="405" spans="1:5" x14ac:dyDescent="0.3">
      <c r="A405" s="23" t="s">
        <v>40</v>
      </c>
      <c r="B405" s="24">
        <v>43130</v>
      </c>
      <c r="C405" s="24">
        <v>44957</v>
      </c>
      <c r="D405" s="25">
        <v>0.15438641306227471</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-0.74392071527027526</v>
      </c>
      <c r="D414" s="21">
        <v>-0.3372104352456825</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5" x14ac:dyDescent="0.3">
      <c r="A417" s="8" t="s">
        <v>19</v>
      </c>
      <c r="B417" s="16" t="s">
        <v>11</v>
      </c>
      <c r="C417" s="17" t="s">
        <v>439</v>
      </c>
      <c r="D417" s="17" t="s">
        <v>369</v>
      </c>
      <c r="E417" s="17" t="s">
        <v>14</v>
      </c>
    </row>
    <row r="418" spans="1:5" x14ac:dyDescent="0.3">
      <c r="A418" s="19"/>
      <c r="B418" s="20" t="s">
        <v>15</v>
      </c>
      <c r="C418" s="21">
        <v>1.5399943036171759E-2</v>
      </c>
      <c r="D418" s="21">
        <v>3.6142337957007165E-2</v>
      </c>
      <c r="E418" s="22"/>
    </row>
    <row r="419" spans="1:5" x14ac:dyDescent="0.3">
      <c r="A419" s="8" t="s">
        <v>22</v>
      </c>
      <c r="B419" s="16" t="s">
        <v>11</v>
      </c>
      <c r="C419" s="17" t="s">
        <v>176</v>
      </c>
      <c r="D419" s="17" t="s">
        <v>111</v>
      </c>
      <c r="E419" s="17" t="s">
        <v>14</v>
      </c>
    </row>
    <row r="420" spans="1:5" x14ac:dyDescent="0.3">
      <c r="A420" s="19"/>
      <c r="B420" s="20" t="s">
        <v>15</v>
      </c>
      <c r="C420" s="21">
        <v>0.44704777872965362</v>
      </c>
      <c r="D420" s="21">
        <v>0.14538954911026725</v>
      </c>
      <c r="E420" s="22"/>
    </row>
    <row r="421" spans="1:5" ht="39" customHeight="1" x14ac:dyDescent="0.3">
      <c r="A421" s="87" t="s">
        <v>25</v>
      </c>
      <c r="B421" s="87"/>
      <c r="C421" s="87"/>
      <c r="D421" s="87"/>
      <c r="E421" s="87"/>
    </row>
    <row r="422" spans="1:5" x14ac:dyDescent="0.3">
      <c r="A422" s="5" t="s">
        <v>26</v>
      </c>
    </row>
    <row r="423" spans="1:5" x14ac:dyDescent="0.3">
      <c r="A423" s="5" t="s">
        <v>49</v>
      </c>
    </row>
    <row r="424" spans="1:5" x14ac:dyDescent="0.3">
      <c r="A424" s="5" t="s">
        <v>233</v>
      </c>
    </row>
    <row r="425" spans="1:5" x14ac:dyDescent="0.3">
      <c r="A425" s="5" t="s">
        <v>333</v>
      </c>
    </row>
    <row r="426" spans="1:5" ht="15" customHeight="1" x14ac:dyDescent="0.3">
      <c r="A426" s="5" t="s">
        <v>51</v>
      </c>
    </row>
    <row r="427" spans="1:5" x14ac:dyDescent="0.3">
      <c r="A427" s="88" t="s">
        <v>31</v>
      </c>
      <c r="B427" s="89"/>
      <c r="C427" s="89"/>
      <c r="D427" s="90"/>
      <c r="E427" s="28" t="b">
        <v>1</v>
      </c>
    </row>
    <row r="428" spans="1:5" x14ac:dyDescent="0.3">
      <c r="A428" s="91" t="s">
        <v>32</v>
      </c>
      <c r="B428" s="91"/>
      <c r="C428" s="91"/>
      <c r="D428" s="91"/>
      <c r="E428" s="91"/>
    </row>
    <row r="429" spans="1:5" x14ac:dyDescent="0.3">
      <c r="A429" s="29" t="s">
        <v>33</v>
      </c>
      <c r="B429" s="29" t="s">
        <v>34</v>
      </c>
      <c r="C429" s="29" t="s">
        <v>35</v>
      </c>
      <c r="D429" s="30" t="s">
        <v>0</v>
      </c>
      <c r="E429" s="30" t="s">
        <v>1</v>
      </c>
    </row>
    <row r="430" spans="1:5" x14ac:dyDescent="0.3">
      <c r="A430" s="31" t="s">
        <v>36</v>
      </c>
      <c r="B430" s="24">
        <v>43249</v>
      </c>
      <c r="C430" s="24">
        <v>45076</v>
      </c>
      <c r="D430" s="25">
        <v>0.14561114866984035</v>
      </c>
      <c r="E430" s="32">
        <v>4</v>
      </c>
    </row>
    <row r="431" spans="1:5" x14ac:dyDescent="0.3">
      <c r="A431" s="31" t="s">
        <v>37</v>
      </c>
      <c r="B431" s="24">
        <v>43214</v>
      </c>
      <c r="C431" s="24">
        <v>45041</v>
      </c>
      <c r="D431" s="25">
        <v>0.14606734896282564</v>
      </c>
      <c r="E431" s="32">
        <v>4</v>
      </c>
    </row>
    <row r="432" spans="1:5" x14ac:dyDescent="0.3">
      <c r="A432" s="23" t="s">
        <v>38</v>
      </c>
      <c r="B432" s="24">
        <v>43186</v>
      </c>
      <c r="C432" s="24">
        <v>45013</v>
      </c>
      <c r="D432" s="25">
        <v>0.14597821517035178</v>
      </c>
      <c r="E432" s="32">
        <v>4</v>
      </c>
    </row>
    <row r="433" spans="1:7" x14ac:dyDescent="0.3">
      <c r="A433" s="23" t="s">
        <v>39</v>
      </c>
      <c r="B433" s="24">
        <v>43158</v>
      </c>
      <c r="C433" s="24">
        <v>44985</v>
      </c>
      <c r="D433" s="25">
        <v>0.14627557576239927</v>
      </c>
      <c r="E433" s="32">
        <v>4</v>
      </c>
    </row>
    <row r="434" spans="1:7" x14ac:dyDescent="0.3">
      <c r="A434" s="23" t="s">
        <v>40</v>
      </c>
      <c r="B434" s="24">
        <v>43130</v>
      </c>
      <c r="C434" s="24">
        <v>44957</v>
      </c>
      <c r="D434" s="25">
        <v>0.14731431464430364</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-0.50651141369565389</v>
      </c>
      <c r="D443" s="21">
        <v>-0.24119630249084234</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373</v>
      </c>
      <c r="D446" s="17" t="s">
        <v>156</v>
      </c>
      <c r="E446" s="17" t="s">
        <v>14</v>
      </c>
      <c r="F446" s="33">
        <f>(9320-9490)/9490</f>
        <v>-1.7913593256059009E-2</v>
      </c>
      <c r="G446" s="33">
        <f>(9850-9900)/9900</f>
        <v>-5.0505050505050509E-3</v>
      </c>
    </row>
    <row r="447" spans="1:7" x14ac:dyDescent="0.3">
      <c r="A447" s="19"/>
      <c r="B447" s="20" t="s">
        <v>15</v>
      </c>
      <c r="C447" s="21">
        <v>-6.8077508674930676E-2</v>
      </c>
      <c r="D447" s="21">
        <v>-7.5833554466628872E-3</v>
      </c>
      <c r="E447" s="22"/>
    </row>
    <row r="448" spans="1:7" x14ac:dyDescent="0.3">
      <c r="A448" s="8" t="s">
        <v>22</v>
      </c>
      <c r="B448" s="16" t="s">
        <v>11</v>
      </c>
      <c r="C448" s="17" t="s">
        <v>186</v>
      </c>
      <c r="D448" s="17" t="s">
        <v>187</v>
      </c>
      <c r="E448" s="17" t="s">
        <v>14</v>
      </c>
    </row>
    <row r="449" spans="1:5" x14ac:dyDescent="0.3">
      <c r="A449" s="19"/>
      <c r="B449" s="20" t="s">
        <v>15</v>
      </c>
      <c r="C449" s="21">
        <v>0.13534558449906609</v>
      </c>
      <c r="D449" s="21">
        <v>7.8925779700995236E-2</v>
      </c>
      <c r="E449" s="22"/>
    </row>
    <row r="450" spans="1:5" ht="35.25" customHeight="1" x14ac:dyDescent="0.3">
      <c r="A450" s="87" t="s">
        <v>25</v>
      </c>
      <c r="B450" s="87"/>
      <c r="C450" s="87"/>
      <c r="D450" s="87"/>
      <c r="E450" s="87"/>
    </row>
    <row r="451" spans="1:5" x14ac:dyDescent="0.3">
      <c r="A451" s="5" t="s">
        <v>26</v>
      </c>
    </row>
    <row r="452" spans="1:5" x14ac:dyDescent="0.3">
      <c r="A452" s="5" t="s">
        <v>138</v>
      </c>
    </row>
    <row r="453" spans="1:5" x14ac:dyDescent="0.3">
      <c r="A453" s="5" t="s">
        <v>441</v>
      </c>
    </row>
    <row r="454" spans="1:5" x14ac:dyDescent="0.3">
      <c r="A454" s="5" t="s">
        <v>140</v>
      </c>
    </row>
    <row r="455" spans="1:5" x14ac:dyDescent="0.3">
      <c r="A455" s="5" t="s">
        <v>51</v>
      </c>
    </row>
    <row r="456" spans="1:5" x14ac:dyDescent="0.3">
      <c r="A456" s="88" t="s">
        <v>31</v>
      </c>
      <c r="B456" s="89"/>
      <c r="C456" s="89"/>
      <c r="D456" s="90"/>
      <c r="E456" s="28" t="b">
        <v>1</v>
      </c>
    </row>
    <row r="457" spans="1:5" x14ac:dyDescent="0.3">
      <c r="A457" s="91" t="s">
        <v>32</v>
      </c>
      <c r="B457" s="91"/>
      <c r="C457" s="91"/>
      <c r="D457" s="91"/>
      <c r="E457" s="91"/>
    </row>
    <row r="458" spans="1:5" x14ac:dyDescent="0.3">
      <c r="A458" s="29" t="s">
        <v>33</v>
      </c>
      <c r="B458" s="29" t="s">
        <v>34</v>
      </c>
      <c r="C458" s="29" t="s">
        <v>35</v>
      </c>
      <c r="D458" s="30" t="s">
        <v>0</v>
      </c>
      <c r="E458" s="30" t="s">
        <v>1</v>
      </c>
    </row>
    <row r="459" spans="1:5" x14ac:dyDescent="0.3">
      <c r="A459" s="31" t="s">
        <v>36</v>
      </c>
      <c r="B459" s="24">
        <v>43256</v>
      </c>
      <c r="C459" s="24">
        <v>45076</v>
      </c>
      <c r="D459" s="25">
        <v>8.2022763323698886E-2</v>
      </c>
      <c r="E459" s="32">
        <v>3</v>
      </c>
    </row>
    <row r="460" spans="1:5" x14ac:dyDescent="0.3">
      <c r="A460" s="31" t="s">
        <v>37</v>
      </c>
      <c r="B460" s="24">
        <v>43214</v>
      </c>
      <c r="C460" s="24">
        <v>45034</v>
      </c>
      <c r="D460" s="25">
        <v>8.2177010136877018E-2</v>
      </c>
      <c r="E460" s="32">
        <v>3</v>
      </c>
    </row>
    <row r="461" spans="1:5" x14ac:dyDescent="0.3">
      <c r="A461" s="23" t="s">
        <v>38</v>
      </c>
      <c r="B461" s="24">
        <v>43186</v>
      </c>
      <c r="C461" s="24">
        <v>45006</v>
      </c>
      <c r="D461" s="25">
        <v>8.2236501630957443E-2</v>
      </c>
      <c r="E461" s="32">
        <v>3</v>
      </c>
    </row>
    <row r="462" spans="1:5" x14ac:dyDescent="0.3">
      <c r="A462" s="23" t="s">
        <v>39</v>
      </c>
      <c r="B462" s="24">
        <v>43158</v>
      </c>
      <c r="C462" s="24">
        <v>44978</v>
      </c>
      <c r="D462" s="25">
        <v>8.2215823462371676E-2</v>
      </c>
      <c r="E462" s="32">
        <v>3</v>
      </c>
    </row>
    <row r="463" spans="1:5" x14ac:dyDescent="0.3">
      <c r="A463" s="23" t="s">
        <v>40</v>
      </c>
      <c r="B463" s="24">
        <v>43130</v>
      </c>
      <c r="C463" s="24">
        <v>44950</v>
      </c>
      <c r="D463" s="25">
        <v>8.2439317543807109E-2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-0.66423480848885175</v>
      </c>
      <c r="D472" s="21">
        <v>-0.2149158454822373</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442</v>
      </c>
      <c r="D475" s="17" t="s">
        <v>332</v>
      </c>
      <c r="E475" s="17" t="s">
        <v>14</v>
      </c>
      <c r="F475" s="33">
        <f>(9290-9380)/9380</f>
        <v>-9.5948827292110881E-3</v>
      </c>
      <c r="G475" s="33">
        <f>(9880-10060)/10060</f>
        <v>-1.7892644135188866E-2</v>
      </c>
    </row>
    <row r="476" spans="1:7" x14ac:dyDescent="0.3">
      <c r="A476" s="19"/>
      <c r="B476" s="20" t="s">
        <v>15</v>
      </c>
      <c r="C476" s="21">
        <v>-7.1375850747207537E-2</v>
      </c>
      <c r="D476" s="21">
        <v>-2.3616281772351755E-3</v>
      </c>
      <c r="E476" s="22"/>
    </row>
    <row r="477" spans="1:7" x14ac:dyDescent="0.3">
      <c r="A477" s="8" t="s">
        <v>22</v>
      </c>
      <c r="B477" s="16" t="s">
        <v>11</v>
      </c>
      <c r="C477" s="17" t="s">
        <v>196</v>
      </c>
      <c r="D477" s="17" t="s">
        <v>443</v>
      </c>
      <c r="E477" s="17" t="s">
        <v>14</v>
      </c>
    </row>
    <row r="478" spans="1:7" x14ac:dyDescent="0.3">
      <c r="A478" s="19"/>
      <c r="B478" s="20" t="s">
        <v>15</v>
      </c>
      <c r="C478" s="21">
        <v>0.13851284703993083</v>
      </c>
      <c r="D478" s="21">
        <v>4.9301288077800098E-2</v>
      </c>
      <c r="E478" s="22"/>
    </row>
    <row r="479" spans="1:7" ht="35.25" customHeight="1" x14ac:dyDescent="0.3">
      <c r="A479" s="87" t="s">
        <v>25</v>
      </c>
      <c r="B479" s="87"/>
      <c r="C479" s="87"/>
      <c r="D479" s="87"/>
      <c r="E479" s="87"/>
    </row>
    <row r="480" spans="1:7" x14ac:dyDescent="0.3">
      <c r="A480" s="5" t="s">
        <v>26</v>
      </c>
    </row>
    <row r="481" spans="1:5" x14ac:dyDescent="0.3">
      <c r="A481" s="5" t="s">
        <v>198</v>
      </c>
    </row>
    <row r="482" spans="1:5" x14ac:dyDescent="0.3">
      <c r="A482" s="5" t="s">
        <v>444</v>
      </c>
    </row>
    <row r="483" spans="1:5" x14ac:dyDescent="0.3">
      <c r="A483" s="5" t="s">
        <v>445</v>
      </c>
    </row>
    <row r="484" spans="1:5" ht="24.75" customHeight="1" x14ac:dyDescent="0.3">
      <c r="A484" s="107" t="s">
        <v>30</v>
      </c>
      <c r="B484" s="107"/>
      <c r="C484" s="107"/>
      <c r="D484" s="107"/>
      <c r="E484" s="107"/>
    </row>
    <row r="485" spans="1:5" x14ac:dyDescent="0.3">
      <c r="A485" s="88" t="s">
        <v>31</v>
      </c>
      <c r="B485" s="89"/>
      <c r="C485" s="89"/>
      <c r="D485" s="90"/>
      <c r="E485" s="28" t="b">
        <v>1</v>
      </c>
    </row>
    <row r="486" spans="1:5" x14ac:dyDescent="0.3">
      <c r="A486" s="91" t="s">
        <v>32</v>
      </c>
      <c r="B486" s="91"/>
      <c r="C486" s="91"/>
      <c r="D486" s="91"/>
      <c r="E486" s="91"/>
    </row>
    <row r="487" spans="1:5" x14ac:dyDescent="0.3">
      <c r="A487" s="29" t="s">
        <v>33</v>
      </c>
      <c r="B487" s="29" t="s">
        <v>34</v>
      </c>
      <c r="C487" s="29" t="s">
        <v>35</v>
      </c>
      <c r="D487" s="30" t="s">
        <v>0</v>
      </c>
      <c r="E487" s="30" t="s">
        <v>1</v>
      </c>
    </row>
    <row r="488" spans="1:5" x14ac:dyDescent="0.3">
      <c r="A488" s="31" t="s">
        <v>36</v>
      </c>
      <c r="B488" s="24">
        <v>43249</v>
      </c>
      <c r="C488" s="24">
        <v>45069</v>
      </c>
      <c r="D488" s="25">
        <v>0.10751680506266477</v>
      </c>
      <c r="E488" s="32">
        <v>3</v>
      </c>
    </row>
    <row r="489" spans="1:5" x14ac:dyDescent="0.3">
      <c r="A489" s="31" t="s">
        <v>37</v>
      </c>
      <c r="B489" s="24">
        <v>43222</v>
      </c>
      <c r="C489" s="24">
        <v>45041</v>
      </c>
      <c r="D489" s="25">
        <v>0.10759184368669772</v>
      </c>
      <c r="E489" s="32">
        <v>3</v>
      </c>
    </row>
    <row r="490" spans="1:5" x14ac:dyDescent="0.3">
      <c r="A490" s="23" t="s">
        <v>38</v>
      </c>
      <c r="B490" s="24">
        <v>43193</v>
      </c>
      <c r="C490" s="24">
        <v>45013</v>
      </c>
      <c r="D490" s="25">
        <v>0.10793476204880544</v>
      </c>
      <c r="E490" s="32">
        <v>3</v>
      </c>
    </row>
    <row r="491" spans="1:5" x14ac:dyDescent="0.3">
      <c r="A491" s="23" t="s">
        <v>39</v>
      </c>
      <c r="B491" s="24">
        <v>43165</v>
      </c>
      <c r="C491" s="24">
        <v>44985</v>
      </c>
      <c r="D491" s="25">
        <v>0.10803295296827543</v>
      </c>
      <c r="E491" s="32">
        <v>3</v>
      </c>
    </row>
    <row r="492" spans="1:5" x14ac:dyDescent="0.3">
      <c r="A492" s="23" t="s">
        <v>40</v>
      </c>
      <c r="B492" s="24">
        <v>43137</v>
      </c>
      <c r="C492" s="24">
        <v>44957</v>
      </c>
      <c r="D492" s="25">
        <v>0.1083559097492286</v>
      </c>
      <c r="E492" s="32">
        <v>3</v>
      </c>
    </row>
    <row r="494" spans="1:5" x14ac:dyDescent="0.3">
      <c r="A494" s="92" t="s">
        <v>210</v>
      </c>
      <c r="B494" s="93"/>
      <c r="C494" s="93"/>
      <c r="D494" s="93"/>
      <c r="E494" s="93"/>
    </row>
    <row r="495" spans="1:5" x14ac:dyDescent="0.3">
      <c r="A495" s="1" t="s">
        <v>128</v>
      </c>
      <c r="B495" s="2"/>
      <c r="C495" s="94" t="s">
        <v>3</v>
      </c>
      <c r="D495" s="94" t="s">
        <v>129</v>
      </c>
      <c r="E495" s="94"/>
    </row>
    <row r="496" spans="1:5"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-0.68875166477256422</v>
      </c>
      <c r="D501" s="21">
        <v>-0.33272650786216174</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446</v>
      </c>
      <c r="D504" s="17" t="s">
        <v>251</v>
      </c>
      <c r="E504" s="17" t="s">
        <v>14</v>
      </c>
      <c r="F504" s="33">
        <f>(9710-9770)/9770</f>
        <v>-6.1412487205731829E-3</v>
      </c>
      <c r="G504" s="33">
        <f>(10080-10140)/10140</f>
        <v>-5.9171597633136093E-3</v>
      </c>
    </row>
    <row r="505" spans="1:7" x14ac:dyDescent="0.3">
      <c r="A505" s="19"/>
      <c r="B505" s="20" t="s">
        <v>15</v>
      </c>
      <c r="C505" s="21">
        <v>-2.8860779817180826E-2</v>
      </c>
      <c r="D505" s="21">
        <v>4.1358492113203749E-3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ht="36.75" customHeight="1" x14ac:dyDescent="0.3">
      <c r="A508" s="87" t="s">
        <v>25</v>
      </c>
      <c r="B508" s="87"/>
      <c r="C508" s="87"/>
      <c r="D508" s="87"/>
      <c r="E508" s="87"/>
    </row>
    <row r="509" spans="1:7" x14ac:dyDescent="0.3">
      <c r="A509" s="5" t="s">
        <v>26</v>
      </c>
    </row>
    <row r="510" spans="1:7" x14ac:dyDescent="0.3">
      <c r="A510" s="5" t="s">
        <v>138</v>
      </c>
    </row>
    <row r="511" spans="1:7" x14ac:dyDescent="0.3">
      <c r="A511" s="5" t="s">
        <v>447</v>
      </c>
    </row>
    <row r="512" spans="1:7" x14ac:dyDescent="0.3">
      <c r="A512" s="5" t="s">
        <v>140</v>
      </c>
    </row>
    <row r="513" spans="1:5" ht="26.25" customHeight="1" x14ac:dyDescent="0.3">
      <c r="A513" s="107" t="s">
        <v>30</v>
      </c>
      <c r="B513" s="107"/>
      <c r="C513" s="107"/>
      <c r="D513" s="107"/>
      <c r="E513" s="107"/>
    </row>
    <row r="514" spans="1:5" x14ac:dyDescent="0.3">
      <c r="A514" s="109" t="s">
        <v>31</v>
      </c>
      <c r="B514" s="110"/>
      <c r="C514" s="110"/>
      <c r="D514" s="111"/>
      <c r="E514" s="38" t="b">
        <v>1</v>
      </c>
    </row>
    <row r="515" spans="1:5" x14ac:dyDescent="0.3">
      <c r="A515" s="91" t="s">
        <v>32</v>
      </c>
      <c r="B515" s="91"/>
      <c r="C515" s="91"/>
      <c r="D515" s="91"/>
      <c r="E515" s="91"/>
    </row>
    <row r="516" spans="1:5" x14ac:dyDescent="0.3">
      <c r="A516" s="29" t="s">
        <v>33</v>
      </c>
      <c r="B516" s="29" t="s">
        <v>34</v>
      </c>
      <c r="C516" s="29" t="s">
        <v>35</v>
      </c>
      <c r="D516" s="30" t="s">
        <v>0</v>
      </c>
      <c r="E516" s="30" t="s">
        <v>1</v>
      </c>
    </row>
    <row r="517" spans="1:5" x14ac:dyDescent="0.3">
      <c r="A517" s="31" t="s">
        <v>36</v>
      </c>
      <c r="B517" s="24">
        <v>43249</v>
      </c>
      <c r="C517" s="24">
        <v>45076</v>
      </c>
      <c r="D517" s="25">
        <v>0.10064622932010041</v>
      </c>
      <c r="E517" s="32">
        <v>3</v>
      </c>
    </row>
    <row r="518" spans="1:5" x14ac:dyDescent="0.3">
      <c r="A518" s="31" t="s">
        <v>37</v>
      </c>
      <c r="B518" s="24">
        <v>43214</v>
      </c>
      <c r="C518" s="24">
        <v>45041</v>
      </c>
      <c r="D518" s="25">
        <v>0.10072446591237638</v>
      </c>
      <c r="E518" s="32">
        <v>3</v>
      </c>
    </row>
    <row r="519" spans="1:5" x14ac:dyDescent="0.3">
      <c r="A519" s="23" t="s">
        <v>38</v>
      </c>
      <c r="B519" s="24">
        <v>43186</v>
      </c>
      <c r="C519" s="24">
        <v>45013</v>
      </c>
      <c r="D519" s="25">
        <v>0.10072988995134642</v>
      </c>
      <c r="E519" s="32">
        <v>3</v>
      </c>
    </row>
    <row r="520" spans="1:5" x14ac:dyDescent="0.3">
      <c r="A520" s="23" t="s">
        <v>39</v>
      </c>
      <c r="B520" s="24">
        <v>43158</v>
      </c>
      <c r="C520" s="24">
        <v>44985</v>
      </c>
      <c r="D520" s="25">
        <v>0.10084415670401313</v>
      </c>
      <c r="E520" s="32">
        <v>3</v>
      </c>
    </row>
    <row r="521" spans="1:5" x14ac:dyDescent="0.3">
      <c r="A521" s="23" t="s">
        <v>40</v>
      </c>
      <c r="B521" s="24">
        <v>43130</v>
      </c>
      <c r="C521" s="24">
        <v>44957</v>
      </c>
      <c r="D521" s="25">
        <v>0.10130307536059625</v>
      </c>
      <c r="E521" s="32">
        <v>3</v>
      </c>
    </row>
    <row r="523" spans="1:5" x14ac:dyDescent="0.3">
      <c r="A523" s="92" t="s">
        <v>218</v>
      </c>
      <c r="B523" s="93"/>
      <c r="C523" s="93"/>
      <c r="D523" s="93"/>
      <c r="E523" s="93"/>
    </row>
    <row r="524" spans="1:5" x14ac:dyDescent="0.3">
      <c r="A524" s="1" t="s">
        <v>2</v>
      </c>
      <c r="B524" s="2"/>
      <c r="C524" s="94" t="s">
        <v>3</v>
      </c>
      <c r="D524" s="94" t="s">
        <v>4</v>
      </c>
      <c r="E524" s="94"/>
    </row>
    <row r="525" spans="1:5" x14ac:dyDescent="0.3">
      <c r="A525" s="3" t="s">
        <v>5</v>
      </c>
      <c r="B525" s="4"/>
      <c r="C525" s="95"/>
      <c r="D525" s="95"/>
      <c r="E525" s="95"/>
    </row>
    <row r="526" spans="1:5" x14ac:dyDescent="0.3">
      <c r="A526" s="6" t="s">
        <v>6</v>
      </c>
      <c r="B526" s="7"/>
      <c r="C526" s="96"/>
      <c r="D526" s="96"/>
      <c r="E526" s="96"/>
    </row>
    <row r="527" spans="1:5" x14ac:dyDescent="0.3">
      <c r="A527" s="8" t="s">
        <v>7</v>
      </c>
      <c r="B527" s="9" t="s">
        <v>8</v>
      </c>
      <c r="C527" s="10"/>
      <c r="D527" s="11"/>
      <c r="E527" s="11"/>
    </row>
    <row r="528" spans="1:5" x14ac:dyDescent="0.3">
      <c r="A528" s="12"/>
      <c r="B528" s="13" t="s">
        <v>9</v>
      </c>
      <c r="C528" s="14"/>
      <c r="D528" s="15"/>
      <c r="E528" s="15"/>
    </row>
    <row r="529" spans="1:7" x14ac:dyDescent="0.3">
      <c r="A529" s="8" t="s">
        <v>10</v>
      </c>
      <c r="B529" s="16" t="s">
        <v>11</v>
      </c>
      <c r="C529" s="17" t="s">
        <v>173</v>
      </c>
      <c r="D529" s="18" t="s">
        <v>380</v>
      </c>
      <c r="E529" s="17" t="s">
        <v>14</v>
      </c>
    </row>
    <row r="530" spans="1:7" x14ac:dyDescent="0.3">
      <c r="A530" s="19"/>
      <c r="B530" s="20" t="s">
        <v>15</v>
      </c>
      <c r="C530" s="21">
        <v>-0.70945834262843865</v>
      </c>
      <c r="D530" s="21">
        <v>-0.30570573388913258</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415</v>
      </c>
      <c r="D533" s="17" t="s">
        <v>251</v>
      </c>
      <c r="E533" s="17" t="s">
        <v>14</v>
      </c>
      <c r="F533" s="33">
        <f>(9510-9550)/9550</f>
        <v>-4.1884816753926706E-3</v>
      </c>
      <c r="G533" s="33">
        <f>(10080-10100)/10100</f>
        <v>-1.9801980198019802E-3</v>
      </c>
    </row>
    <row r="534" spans="1:7" x14ac:dyDescent="0.3">
      <c r="A534" s="19"/>
      <c r="B534" s="20" t="s">
        <v>15</v>
      </c>
      <c r="C534" s="21">
        <v>-4.8921458878376733E-2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ht="34.5" customHeight="1" x14ac:dyDescent="0.3">
      <c r="A537" s="87" t="s">
        <v>25</v>
      </c>
      <c r="B537" s="87"/>
      <c r="C537" s="87"/>
      <c r="D537" s="87"/>
      <c r="E537" s="87"/>
    </row>
    <row r="538" spans="1:7" x14ac:dyDescent="0.3">
      <c r="A538" s="5" t="s">
        <v>26</v>
      </c>
    </row>
    <row r="539" spans="1:7" x14ac:dyDescent="0.3">
      <c r="A539" s="5" t="s">
        <v>49</v>
      </c>
    </row>
    <row r="540" spans="1:7" x14ac:dyDescent="0.3">
      <c r="A540" s="5" t="s">
        <v>382</v>
      </c>
    </row>
    <row r="541" spans="1:7" x14ac:dyDescent="0.3">
      <c r="A541" s="5" t="s">
        <v>333</v>
      </c>
    </row>
    <row r="542" spans="1:7" ht="24.75" customHeight="1" x14ac:dyDescent="0.3">
      <c r="A542" s="107" t="s">
        <v>30</v>
      </c>
      <c r="B542" s="107"/>
      <c r="C542" s="107"/>
      <c r="D542" s="107"/>
      <c r="E542" s="107"/>
    </row>
    <row r="543" spans="1:7" x14ac:dyDescent="0.3">
      <c r="A543" s="88" t="s">
        <v>31</v>
      </c>
      <c r="B543" s="89"/>
      <c r="C543" s="89"/>
      <c r="D543" s="90"/>
      <c r="E543" s="28" t="b">
        <v>1</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43270</v>
      </c>
      <c r="C546" s="24">
        <v>45076</v>
      </c>
      <c r="D546" s="25">
        <v>0.12290175071304917</v>
      </c>
      <c r="E546" s="32">
        <v>4</v>
      </c>
    </row>
    <row r="547" spans="1:5" x14ac:dyDescent="0.3">
      <c r="A547" s="31" t="s">
        <v>37</v>
      </c>
      <c r="B547" s="24">
        <v>43270</v>
      </c>
      <c r="C547" s="24">
        <v>45041</v>
      </c>
      <c r="D547" s="25">
        <v>0.12401797865981605</v>
      </c>
      <c r="E547" s="32">
        <v>4</v>
      </c>
    </row>
    <row r="548" spans="1:5" x14ac:dyDescent="0.3">
      <c r="A548" s="23" t="s">
        <v>38</v>
      </c>
      <c r="B548" s="24">
        <v>43270</v>
      </c>
      <c r="C548" s="24">
        <v>45013</v>
      </c>
      <c r="D548" s="25">
        <v>0.12476760511503894</v>
      </c>
      <c r="E548" s="32">
        <v>4</v>
      </c>
    </row>
    <row r="549" spans="1:5" x14ac:dyDescent="0.3">
      <c r="A549" s="23" t="s">
        <v>39</v>
      </c>
      <c r="B549" s="24">
        <v>43270</v>
      </c>
      <c r="C549" s="24">
        <v>44985</v>
      </c>
      <c r="D549" s="25">
        <v>0.12560213576172913</v>
      </c>
      <c r="E549" s="32">
        <v>4</v>
      </c>
    </row>
    <row r="550" spans="1:5" x14ac:dyDescent="0.3">
      <c r="A550" s="23" t="s">
        <v>40</v>
      </c>
      <c r="B550" s="24">
        <v>43270</v>
      </c>
      <c r="C550" s="24">
        <v>44957</v>
      </c>
      <c r="D550" s="25">
        <v>0.12656974518527883</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-0.6755998241098633</v>
      </c>
      <c r="D559" s="21">
        <v>-0.27703053354990392</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-5.4622921600942953E-2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ht="36" customHeight="1" x14ac:dyDescent="0.3">
      <c r="A566" s="87" t="s">
        <v>25</v>
      </c>
      <c r="B566" s="87"/>
      <c r="C566" s="87"/>
      <c r="D566" s="87"/>
      <c r="E566" s="87"/>
    </row>
    <row r="567" spans="1:7" x14ac:dyDescent="0.3">
      <c r="A567" s="5" t="s">
        <v>26</v>
      </c>
    </row>
    <row r="568" spans="1:7" x14ac:dyDescent="0.3">
      <c r="A568" s="5" t="s">
        <v>49</v>
      </c>
    </row>
    <row r="569" spans="1:7" x14ac:dyDescent="0.3">
      <c r="A569" s="5" t="s">
        <v>385</v>
      </c>
    </row>
    <row r="570" spans="1:7" x14ac:dyDescent="0.3">
      <c r="A570" s="5" t="s">
        <v>333</v>
      </c>
    </row>
    <row r="571" spans="1:7" ht="27" customHeight="1" x14ac:dyDescent="0.3">
      <c r="A571" s="107" t="s">
        <v>30</v>
      </c>
      <c r="B571" s="107"/>
      <c r="C571" s="107"/>
      <c r="D571" s="107"/>
      <c r="E571" s="107"/>
    </row>
    <row r="572" spans="1:7" x14ac:dyDescent="0.3">
      <c r="A572" s="88" t="s">
        <v>31</v>
      </c>
      <c r="B572" s="89"/>
      <c r="C572" s="89"/>
      <c r="D572" s="90"/>
      <c r="E572" s="28" t="b">
        <v>1</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43270</v>
      </c>
      <c r="C575" s="24">
        <v>45076</v>
      </c>
      <c r="D575" s="25">
        <v>0.10179026995965161</v>
      </c>
      <c r="E575" s="32">
        <v>3</v>
      </c>
    </row>
    <row r="576" spans="1:7" x14ac:dyDescent="0.3">
      <c r="A576" s="31" t="s">
        <v>37</v>
      </c>
      <c r="B576" s="24">
        <v>43270</v>
      </c>
      <c r="C576" s="24">
        <v>45041</v>
      </c>
      <c r="D576" s="25">
        <v>0.10271609635089884</v>
      </c>
      <c r="E576" s="32">
        <v>3</v>
      </c>
    </row>
    <row r="577" spans="1:5" x14ac:dyDescent="0.3">
      <c r="A577" s="23" t="s">
        <v>38</v>
      </c>
      <c r="B577" s="24">
        <v>43270</v>
      </c>
      <c r="C577" s="24">
        <v>45013</v>
      </c>
      <c r="D577" s="25">
        <v>0.10338309303103446</v>
      </c>
      <c r="E577" s="32">
        <v>3</v>
      </c>
    </row>
    <row r="578" spans="1:5" x14ac:dyDescent="0.3">
      <c r="A578" s="23" t="s">
        <v>39</v>
      </c>
      <c r="B578" s="24">
        <v>43270</v>
      </c>
      <c r="C578" s="24">
        <v>44985</v>
      </c>
      <c r="D578" s="25">
        <v>0.1040919103062075</v>
      </c>
      <c r="E578" s="32">
        <v>3</v>
      </c>
    </row>
    <row r="579" spans="1:5" x14ac:dyDescent="0.3">
      <c r="A579" s="23" t="s">
        <v>40</v>
      </c>
      <c r="B579" s="24">
        <v>43270</v>
      </c>
      <c r="C579" s="24">
        <v>44957</v>
      </c>
      <c r="D579" s="25">
        <v>0.1048853773918459</v>
      </c>
      <c r="E579" s="32">
        <v>3</v>
      </c>
    </row>
  </sheetData>
  <mergeCells count="152">
    <mergeCell ref="A21:D21"/>
    <mergeCell ref="A22:E22"/>
    <mergeCell ref="A30:E30"/>
    <mergeCell ref="C31:C33"/>
    <mergeCell ref="D31:D33"/>
    <mergeCell ref="E31:E33"/>
    <mergeCell ref="A1:E1"/>
    <mergeCell ref="C2:C4"/>
    <mergeCell ref="D2:D4"/>
    <mergeCell ref="E2:E4"/>
    <mergeCell ref="A15:E15"/>
    <mergeCell ref="A20:E20"/>
    <mergeCell ref="A73:E73"/>
    <mergeCell ref="A79:D79"/>
    <mergeCell ref="A80:E80"/>
    <mergeCell ref="A88:E88"/>
    <mergeCell ref="C89:C91"/>
    <mergeCell ref="D89:D91"/>
    <mergeCell ref="E89:E91"/>
    <mergeCell ref="A44:E44"/>
    <mergeCell ref="A50:D50"/>
    <mergeCell ref="A51:E51"/>
    <mergeCell ref="A59:E59"/>
    <mergeCell ref="C60:C62"/>
    <mergeCell ref="D60:D62"/>
    <mergeCell ref="E60:E62"/>
    <mergeCell ref="A131:E131"/>
    <mergeCell ref="A137:D137"/>
    <mergeCell ref="A138:E138"/>
    <mergeCell ref="A146:E146"/>
    <mergeCell ref="C147:C149"/>
    <mergeCell ref="D147:D149"/>
    <mergeCell ref="E147:E149"/>
    <mergeCell ref="A102:E102"/>
    <mergeCell ref="A107:E107"/>
    <mergeCell ref="A108:D108"/>
    <mergeCell ref="A109:E109"/>
    <mergeCell ref="A117:E117"/>
    <mergeCell ref="C118:C120"/>
    <mergeCell ref="D118:D120"/>
    <mergeCell ref="E118:E120"/>
    <mergeCell ref="A189:E189"/>
    <mergeCell ref="A194:E194"/>
    <mergeCell ref="A195:D195"/>
    <mergeCell ref="A196:E196"/>
    <mergeCell ref="A204:E204"/>
    <mergeCell ref="C205:C207"/>
    <mergeCell ref="D205:D207"/>
    <mergeCell ref="E205:E207"/>
    <mergeCell ref="A160:E160"/>
    <mergeCell ref="A165:E165"/>
    <mergeCell ref="A166:D166"/>
    <mergeCell ref="A167:E167"/>
    <mergeCell ref="A175:E175"/>
    <mergeCell ref="C176:C178"/>
    <mergeCell ref="D176:D178"/>
    <mergeCell ref="E176:E178"/>
    <mergeCell ref="A247:E247"/>
    <mergeCell ref="A252:E252"/>
    <mergeCell ref="A253:D253"/>
    <mergeCell ref="A254:E254"/>
    <mergeCell ref="A262:E262"/>
    <mergeCell ref="C263:C265"/>
    <mergeCell ref="D263:D265"/>
    <mergeCell ref="E263:E265"/>
    <mergeCell ref="A218:E218"/>
    <mergeCell ref="A224:D224"/>
    <mergeCell ref="A225:E225"/>
    <mergeCell ref="A233:E233"/>
    <mergeCell ref="C234:C236"/>
    <mergeCell ref="D234:D236"/>
    <mergeCell ref="E234:E236"/>
    <mergeCell ref="C292:C294"/>
    <mergeCell ref="D292:D294"/>
    <mergeCell ref="E292:E294"/>
    <mergeCell ref="A305:E305"/>
    <mergeCell ref="A311:D311"/>
    <mergeCell ref="A312:E312"/>
    <mergeCell ref="A276:E276"/>
    <mergeCell ref="A281:E281"/>
    <mergeCell ref="A282:D282"/>
    <mergeCell ref="A283:E283"/>
    <mergeCell ref="A291:E291"/>
    <mergeCell ref="A349:E349"/>
    <mergeCell ref="C350:C352"/>
    <mergeCell ref="D350:D352"/>
    <mergeCell ref="E350:E352"/>
    <mergeCell ref="A363:E363"/>
    <mergeCell ref="A368:E368"/>
    <mergeCell ref="A320:E320"/>
    <mergeCell ref="C321:C323"/>
    <mergeCell ref="D321:D323"/>
    <mergeCell ref="E321:E323"/>
    <mergeCell ref="A340:D340"/>
    <mergeCell ref="A341:E341"/>
    <mergeCell ref="A334:E334"/>
    <mergeCell ref="A339:E339"/>
    <mergeCell ref="A392:E392"/>
    <mergeCell ref="A398:D398"/>
    <mergeCell ref="A399:E399"/>
    <mergeCell ref="A407:E407"/>
    <mergeCell ref="C408:C410"/>
    <mergeCell ref="D408:D410"/>
    <mergeCell ref="E408:E410"/>
    <mergeCell ref="A369:D369"/>
    <mergeCell ref="A370:E370"/>
    <mergeCell ref="A378:E378"/>
    <mergeCell ref="C379:C381"/>
    <mergeCell ref="D379:D381"/>
    <mergeCell ref="E379:E381"/>
    <mergeCell ref="A450:E450"/>
    <mergeCell ref="A456:D456"/>
    <mergeCell ref="A457:E457"/>
    <mergeCell ref="A465:E465"/>
    <mergeCell ref="C466:C468"/>
    <mergeCell ref="D466:D468"/>
    <mergeCell ref="E466:E468"/>
    <mergeCell ref="A421:E421"/>
    <mergeCell ref="A427:D427"/>
    <mergeCell ref="A428:E428"/>
    <mergeCell ref="A436:E436"/>
    <mergeCell ref="C437:C439"/>
    <mergeCell ref="D437:D439"/>
    <mergeCell ref="E437:E439"/>
    <mergeCell ref="A508:E508"/>
    <mergeCell ref="A513:E513"/>
    <mergeCell ref="A514:D514"/>
    <mergeCell ref="A515:E515"/>
    <mergeCell ref="A523:E523"/>
    <mergeCell ref="C524:C526"/>
    <mergeCell ref="D524:D526"/>
    <mergeCell ref="E524:E526"/>
    <mergeCell ref="A479:E479"/>
    <mergeCell ref="A484:E484"/>
    <mergeCell ref="A485:D485"/>
    <mergeCell ref="A486:E486"/>
    <mergeCell ref="A494:E494"/>
    <mergeCell ref="C495:C497"/>
    <mergeCell ref="D495:D497"/>
    <mergeCell ref="E495:E497"/>
    <mergeCell ref="A566:E566"/>
    <mergeCell ref="A571:E571"/>
    <mergeCell ref="A572:D572"/>
    <mergeCell ref="A573:E573"/>
    <mergeCell ref="A537:E537"/>
    <mergeCell ref="A542:E542"/>
    <mergeCell ref="A543:D543"/>
    <mergeCell ref="A544:E544"/>
    <mergeCell ref="A552:E552"/>
    <mergeCell ref="C553:C555"/>
    <mergeCell ref="D553:D555"/>
    <mergeCell ref="E553:E55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9BCF2-728A-4731-AC3B-97CAE1297F37}">
  <dimension ref="A1:G579"/>
  <sheetViews>
    <sheetView topLeftCell="A514" workbookViewId="0">
      <selection activeCell="A552" sqref="A552:E552"/>
    </sheetView>
  </sheetViews>
  <sheetFormatPr baseColWidth="10" defaultRowHeight="14.4" x14ac:dyDescent="0.3"/>
  <cols>
    <col min="1" max="1" width="20.5546875" customWidth="1"/>
    <col min="2" max="2" width="58" customWidth="1"/>
    <col min="6" max="7" width="11.44140625" style="4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-0.48680391165917003</v>
      </c>
      <c r="D8" s="21">
        <v>-0.18204651476457412</v>
      </c>
      <c r="E8" s="22"/>
    </row>
    <row r="9" spans="1:7" x14ac:dyDescent="0.3">
      <c r="A9" s="8" t="s">
        <v>16</v>
      </c>
      <c r="B9" s="16" t="s">
        <v>11</v>
      </c>
      <c r="C9" s="17" t="s">
        <v>17</v>
      </c>
      <c r="D9" s="17" t="s">
        <v>227</v>
      </c>
      <c r="E9" s="17" t="s">
        <v>14</v>
      </c>
    </row>
    <row r="10" spans="1:7" x14ac:dyDescent="0.3">
      <c r="A10" s="19"/>
      <c r="B10" s="20" t="s">
        <v>15</v>
      </c>
      <c r="C10" s="21">
        <v>-0.17081007141479332</v>
      </c>
      <c r="D10" s="21">
        <v>-4.6377828608122229E-2</v>
      </c>
      <c r="E10" s="22"/>
    </row>
    <row r="11" spans="1:7" x14ac:dyDescent="0.3">
      <c r="A11" s="8" t="s">
        <v>19</v>
      </c>
      <c r="B11" s="16" t="s">
        <v>11</v>
      </c>
      <c r="C11" s="17" t="s">
        <v>184</v>
      </c>
      <c r="D11" s="17" t="s">
        <v>243</v>
      </c>
      <c r="E11" s="17" t="s">
        <v>14</v>
      </c>
      <c r="F11" s="42">
        <f>(9500-9540)/9540</f>
        <v>-4.1928721174004195E-3</v>
      </c>
      <c r="G11" s="42">
        <f>(10090-10100)/10100</f>
        <v>-9.9009900990099011E-4</v>
      </c>
    </row>
    <row r="12" spans="1:7" x14ac:dyDescent="0.3">
      <c r="A12" s="19"/>
      <c r="B12" s="20" t="s">
        <v>15</v>
      </c>
      <c r="C12" s="21">
        <v>-4.964677667366213E-2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449</v>
      </c>
    </row>
    <row r="18" spans="1:6" x14ac:dyDescent="0.3">
      <c r="A18" s="5" t="s">
        <v>330</v>
      </c>
    </row>
    <row r="19" spans="1:6" x14ac:dyDescent="0.3">
      <c r="A19" s="5" t="s">
        <v>29</v>
      </c>
    </row>
    <row r="20" spans="1:6" x14ac:dyDescent="0.3">
      <c r="A20" s="5" t="s">
        <v>30</v>
      </c>
    </row>
    <row r="21" spans="1:6" x14ac:dyDescent="0.3">
      <c r="A21" s="88" t="s">
        <v>31</v>
      </c>
      <c r="B21" s="89"/>
      <c r="C21" s="89"/>
      <c r="D21" s="90"/>
      <c r="E21" s="28" t="b">
        <v>1</v>
      </c>
      <c r="F21" s="42"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43641</v>
      </c>
      <c r="C24" s="24">
        <v>45104</v>
      </c>
      <c r="D24" s="25">
        <v>7.5509325736707281E-2</v>
      </c>
      <c r="E24" s="32">
        <v>3</v>
      </c>
    </row>
    <row r="25" spans="1:6" x14ac:dyDescent="0.3">
      <c r="A25" s="31" t="s">
        <v>37</v>
      </c>
      <c r="B25" s="24">
        <v>43613</v>
      </c>
      <c r="C25" s="24">
        <v>45076</v>
      </c>
      <c r="D25" s="25">
        <v>7.5740096958836794E-2</v>
      </c>
      <c r="E25" s="32">
        <v>3</v>
      </c>
    </row>
    <row r="26" spans="1:6" x14ac:dyDescent="0.3">
      <c r="A26" s="23" t="s">
        <v>38</v>
      </c>
      <c r="B26" s="24">
        <v>43578</v>
      </c>
      <c r="C26" s="24">
        <v>45041</v>
      </c>
      <c r="D26" s="25">
        <v>7.594702379702005E-2</v>
      </c>
      <c r="E26" s="32">
        <v>3</v>
      </c>
    </row>
    <row r="27" spans="1:6" x14ac:dyDescent="0.3">
      <c r="A27" s="23" t="s">
        <v>39</v>
      </c>
      <c r="B27" s="24">
        <v>43550</v>
      </c>
      <c r="C27" s="24">
        <v>45013</v>
      </c>
      <c r="D27" s="25">
        <v>7.6038989903808793E-2</v>
      </c>
      <c r="E27" s="32">
        <v>3</v>
      </c>
    </row>
    <row r="28" spans="1:6" x14ac:dyDescent="0.3">
      <c r="A28" s="23" t="s">
        <v>40</v>
      </c>
      <c r="B28" s="24">
        <v>43522</v>
      </c>
      <c r="C28" s="24">
        <v>44985</v>
      </c>
      <c r="D28" s="25">
        <v>7.6242033219598437E-2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-0.70723021286349319</v>
      </c>
      <c r="D37" s="21">
        <v>-0.30365846722194656</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415</v>
      </c>
      <c r="D40" s="17" t="s">
        <v>332</v>
      </c>
      <c r="E40" s="17" t="s">
        <v>14</v>
      </c>
      <c r="F40" s="42">
        <f>(9510-9640)/9640</f>
        <v>-1.3485477178423237E-2</v>
      </c>
      <c r="G40" s="42">
        <f>(9880-9890)/9890</f>
        <v>-1.0111223458038423E-3</v>
      </c>
    </row>
    <row r="41" spans="1:7" x14ac:dyDescent="0.3">
      <c r="A41" s="19"/>
      <c r="B41" s="20" t="s">
        <v>15</v>
      </c>
      <c r="C41" s="21">
        <v>-4.9085716239401389E-2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x14ac:dyDescent="0.3">
      <c r="A44" s="5" t="s">
        <v>25</v>
      </c>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42"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43277</v>
      </c>
      <c r="C53" s="24">
        <v>45104</v>
      </c>
      <c r="D53" s="25">
        <v>0.11764225529940311</v>
      </c>
      <c r="E53" s="32">
        <v>3</v>
      </c>
    </row>
    <row r="54" spans="1:6" x14ac:dyDescent="0.3">
      <c r="A54" s="31" t="s">
        <v>37</v>
      </c>
      <c r="B54" s="24">
        <v>43249</v>
      </c>
      <c r="C54" s="24">
        <v>45076</v>
      </c>
      <c r="D54" s="25">
        <v>0.11765717004728236</v>
      </c>
      <c r="E54" s="32">
        <v>3</v>
      </c>
    </row>
    <row r="55" spans="1:6" x14ac:dyDescent="0.3">
      <c r="A55" s="23" t="s">
        <v>38</v>
      </c>
      <c r="B55" s="24">
        <v>43214</v>
      </c>
      <c r="C55" s="24">
        <v>45041</v>
      </c>
      <c r="D55" s="25">
        <v>0.11792072410528039</v>
      </c>
      <c r="E55" s="32">
        <v>3</v>
      </c>
    </row>
    <row r="56" spans="1:6" x14ac:dyDescent="0.3">
      <c r="A56" s="23" t="s">
        <v>39</v>
      </c>
      <c r="B56" s="24">
        <v>43186</v>
      </c>
      <c r="C56" s="24">
        <v>45013</v>
      </c>
      <c r="D56" s="25">
        <v>0.11797461730867738</v>
      </c>
      <c r="E56" s="32">
        <v>3</v>
      </c>
    </row>
    <row r="57" spans="1:6" x14ac:dyDescent="0.3">
      <c r="A57" s="23" t="s">
        <v>40</v>
      </c>
      <c r="B57" s="24">
        <v>43158</v>
      </c>
      <c r="C57" s="24">
        <v>44985</v>
      </c>
      <c r="D57" s="25">
        <v>0.11837677542227276</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-0.72869410989928685</v>
      </c>
      <c r="D66" s="21">
        <v>-0.31415972082195831</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135</v>
      </c>
      <c r="E69" s="17" t="s">
        <v>14</v>
      </c>
      <c r="F69" s="42">
        <f>(9330-9410)/9410</f>
        <v>-8.5015940488841653E-3</v>
      </c>
      <c r="G69" s="42">
        <f>(10140-10110)/10110</f>
        <v>2.967359050445104E-3</v>
      </c>
    </row>
    <row r="70" spans="1:7" x14ac:dyDescent="0.3">
      <c r="A70" s="19"/>
      <c r="B70" s="20" t="s">
        <v>15</v>
      </c>
      <c r="C70" s="21">
        <v>-6.7285625388923465E-2</v>
      </c>
      <c r="D70" s="21">
        <v>4.657185682442444E-3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x14ac:dyDescent="0.3">
      <c r="A73" s="5" t="s">
        <v>25</v>
      </c>
    </row>
    <row r="74" spans="1:7" x14ac:dyDescent="0.3">
      <c r="A74" s="5" t="s">
        <v>26</v>
      </c>
    </row>
    <row r="75" spans="1:7" x14ac:dyDescent="0.3">
      <c r="A75" s="5" t="s">
        <v>49</v>
      </c>
    </row>
    <row r="76" spans="1:7" x14ac:dyDescent="0.3">
      <c r="A76" s="5" t="s">
        <v>450</v>
      </c>
    </row>
    <row r="77" spans="1:7" x14ac:dyDescent="0.3">
      <c r="A77" s="5" t="s">
        <v>333</v>
      </c>
    </row>
    <row r="78" spans="1:7" x14ac:dyDescent="0.3">
      <c r="A78" s="5" t="s">
        <v>51</v>
      </c>
    </row>
    <row r="79" spans="1:7" x14ac:dyDescent="0.3">
      <c r="A79" s="88" t="s">
        <v>31</v>
      </c>
      <c r="B79" s="89"/>
      <c r="C79" s="89"/>
      <c r="D79" s="90"/>
      <c r="E79" s="28" t="b">
        <v>1</v>
      </c>
      <c r="F79" s="42"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43277</v>
      </c>
      <c r="C82" s="24">
        <v>45104</v>
      </c>
      <c r="D82" s="25">
        <v>0.1138623836242954</v>
      </c>
      <c r="E82" s="32">
        <v>3</v>
      </c>
    </row>
    <row r="83" spans="1:5" x14ac:dyDescent="0.3">
      <c r="A83" s="31" t="s">
        <v>37</v>
      </c>
      <c r="B83" s="24">
        <v>43249</v>
      </c>
      <c r="C83" s="24">
        <v>45076</v>
      </c>
      <c r="D83" s="25">
        <v>0.11382323239092539</v>
      </c>
      <c r="E83" s="32">
        <v>3</v>
      </c>
    </row>
    <row r="84" spans="1:5" x14ac:dyDescent="0.3">
      <c r="A84" s="23" t="s">
        <v>38</v>
      </c>
      <c r="B84" s="24">
        <v>43214</v>
      </c>
      <c r="C84" s="24">
        <v>45041</v>
      </c>
      <c r="D84" s="25">
        <v>0.1139154628890878</v>
      </c>
      <c r="E84" s="32">
        <v>3</v>
      </c>
    </row>
    <row r="85" spans="1:5" x14ac:dyDescent="0.3">
      <c r="A85" s="23" t="s">
        <v>39</v>
      </c>
      <c r="B85" s="24">
        <v>43186</v>
      </c>
      <c r="C85" s="24">
        <v>45013</v>
      </c>
      <c r="D85" s="25">
        <v>0.11376375943011363</v>
      </c>
      <c r="E85" s="32">
        <v>3</v>
      </c>
    </row>
    <row r="86" spans="1:5" x14ac:dyDescent="0.3">
      <c r="A86" s="23" t="s">
        <v>40</v>
      </c>
      <c r="B86" s="24">
        <v>43158</v>
      </c>
      <c r="C86" s="24">
        <v>44985</v>
      </c>
      <c r="D86" s="25">
        <v>0.11382851274846931</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-0.70955787357412214</v>
      </c>
      <c r="D95" s="21">
        <v>-0.29895266062979153</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282</v>
      </c>
      <c r="D98" s="17" t="s">
        <v>205</v>
      </c>
      <c r="E98" s="17" t="s">
        <v>14</v>
      </c>
      <c r="F98" s="42">
        <f>(9400-9470)/9470</f>
        <v>-7.3917634635691657E-3</v>
      </c>
      <c r="G98" s="42">
        <f>(9800-9800)/9800</f>
        <v>0</v>
      </c>
    </row>
    <row r="99" spans="1:7" x14ac:dyDescent="0.3">
      <c r="A99" s="19"/>
      <c r="B99" s="20" t="s">
        <v>15</v>
      </c>
      <c r="C99" s="21">
        <v>-6.018942649175274E-2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x14ac:dyDescent="0.3">
      <c r="A102" s="5" t="s">
        <v>25</v>
      </c>
    </row>
    <row r="103" spans="1:7" x14ac:dyDescent="0.3">
      <c r="A103" s="5" t="s">
        <v>26</v>
      </c>
    </row>
    <row r="104" spans="1:7" x14ac:dyDescent="0.3">
      <c r="A104" s="5" t="s">
        <v>49</v>
      </c>
    </row>
    <row r="105" spans="1:7" x14ac:dyDescent="0.3">
      <c r="A105" s="5" t="s">
        <v>338</v>
      </c>
    </row>
    <row r="106" spans="1:7" x14ac:dyDescent="0.3">
      <c r="A106" s="5" t="s">
        <v>333</v>
      </c>
    </row>
    <row r="107" spans="1:7" x14ac:dyDescent="0.3">
      <c r="A107" s="5" t="s">
        <v>30</v>
      </c>
    </row>
    <row r="108" spans="1:7" x14ac:dyDescent="0.3">
      <c r="A108" s="88" t="s">
        <v>31</v>
      </c>
      <c r="B108" s="89"/>
      <c r="C108" s="89"/>
      <c r="D108" s="90"/>
      <c r="E108" s="28" t="b">
        <v>1</v>
      </c>
      <c r="F108" s="42"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43277</v>
      </c>
      <c r="C111" s="24">
        <v>45104</v>
      </c>
      <c r="D111" s="25">
        <v>0.10828622887516198</v>
      </c>
      <c r="E111" s="32">
        <v>3</v>
      </c>
    </row>
    <row r="112" spans="1:7" x14ac:dyDescent="0.3">
      <c r="A112" s="31" t="s">
        <v>37</v>
      </c>
      <c r="B112" s="24">
        <v>43249</v>
      </c>
      <c r="C112" s="24">
        <v>45076</v>
      </c>
      <c r="D112" s="25">
        <v>0.10829560181982711</v>
      </c>
      <c r="E112" s="32">
        <v>3</v>
      </c>
    </row>
    <row r="113" spans="1:7" x14ac:dyDescent="0.3">
      <c r="A113" s="23" t="s">
        <v>38</v>
      </c>
      <c r="B113" s="24">
        <v>43214</v>
      </c>
      <c r="C113" s="24">
        <v>45041</v>
      </c>
      <c r="D113" s="25">
        <v>0.10830924352154192</v>
      </c>
      <c r="E113" s="32">
        <v>3</v>
      </c>
    </row>
    <row r="114" spans="1:7" x14ac:dyDescent="0.3">
      <c r="A114" s="23" t="s">
        <v>39</v>
      </c>
      <c r="B114" s="24">
        <v>43214</v>
      </c>
      <c r="C114" s="24">
        <v>45013</v>
      </c>
      <c r="D114" s="25">
        <v>0.10898165090310279</v>
      </c>
      <c r="E114" s="32">
        <v>3</v>
      </c>
    </row>
    <row r="115" spans="1:7" x14ac:dyDescent="0.3">
      <c r="A115" s="23" t="s">
        <v>40</v>
      </c>
      <c r="B115" s="24">
        <v>43214</v>
      </c>
      <c r="C115" s="24">
        <v>44985</v>
      </c>
      <c r="D115" s="25">
        <v>0.10969180681705286</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451</v>
      </c>
      <c r="D123" s="18" t="s">
        <v>78</v>
      </c>
      <c r="E123" s="17" t="s">
        <v>14</v>
      </c>
    </row>
    <row r="124" spans="1:7" x14ac:dyDescent="0.3">
      <c r="A124" s="19"/>
      <c r="B124" s="20" t="s">
        <v>15</v>
      </c>
      <c r="C124" s="21">
        <v>-0.69680487133523328</v>
      </c>
      <c r="D124" s="21">
        <v>-0.26205832463714196</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42">
        <f>(9720-9910)/9910</f>
        <v>-1.9172552976791119E-2</v>
      </c>
      <c r="G127" s="42">
        <f>(11170-11340)/11340</f>
        <v>-1.4991181657848324E-2</v>
      </c>
    </row>
    <row r="128" spans="1:7" x14ac:dyDescent="0.3">
      <c r="A128" s="19"/>
      <c r="B128" s="20" t="s">
        <v>15</v>
      </c>
      <c r="C128" s="21">
        <v>-2.8400506054581665E-2</v>
      </c>
      <c r="D128" s="21">
        <v>2.2422682950456796E-2</v>
      </c>
      <c r="E128" s="22"/>
    </row>
    <row r="129" spans="1:6" x14ac:dyDescent="0.3">
      <c r="A129" s="8" t="s">
        <v>22</v>
      </c>
      <c r="B129" s="16" t="s">
        <v>11</v>
      </c>
      <c r="C129" s="17" t="s">
        <v>83</v>
      </c>
      <c r="D129" s="17" t="s">
        <v>176</v>
      </c>
      <c r="E129" s="17" t="s">
        <v>14</v>
      </c>
    </row>
    <row r="130" spans="1:6" x14ac:dyDescent="0.3">
      <c r="A130" s="19"/>
      <c r="B130" s="20" t="s">
        <v>15</v>
      </c>
      <c r="C130" s="21">
        <v>0.46830915457728883</v>
      </c>
      <c r="D130" s="21">
        <v>7.6709367250089588E-2</v>
      </c>
      <c r="E130" s="22"/>
    </row>
    <row r="131" spans="1:6" x14ac:dyDescent="0.3">
      <c r="A131" s="5" t="s">
        <v>25</v>
      </c>
    </row>
    <row r="132" spans="1:6" x14ac:dyDescent="0.3">
      <c r="A132" s="5" t="s">
        <v>26</v>
      </c>
    </row>
    <row r="133" spans="1:6" x14ac:dyDescent="0.3">
      <c r="A133" s="5" t="s">
        <v>85</v>
      </c>
    </row>
    <row r="134" spans="1:6" x14ac:dyDescent="0.3">
      <c r="A134" s="5" t="s">
        <v>420</v>
      </c>
    </row>
    <row r="135" spans="1:6" x14ac:dyDescent="0.3">
      <c r="A135" s="5" t="s">
        <v>339</v>
      </c>
    </row>
    <row r="136" spans="1:6" x14ac:dyDescent="0.3">
      <c r="A136" s="5" t="s">
        <v>51</v>
      </c>
    </row>
    <row r="137" spans="1:6" x14ac:dyDescent="0.3">
      <c r="A137" s="88" t="s">
        <v>31</v>
      </c>
      <c r="B137" s="89"/>
      <c r="C137" s="89"/>
      <c r="D137" s="90"/>
      <c r="E137" s="28" t="b">
        <v>1</v>
      </c>
      <c r="F137" s="42"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43284</v>
      </c>
      <c r="C140" s="24">
        <v>45104</v>
      </c>
      <c r="D140" s="25">
        <v>0.18380590479572176</v>
      </c>
      <c r="E140" s="32">
        <v>4</v>
      </c>
    </row>
    <row r="141" spans="1:6" x14ac:dyDescent="0.3">
      <c r="A141" s="31" t="s">
        <v>37</v>
      </c>
      <c r="B141" s="24">
        <v>43256</v>
      </c>
      <c r="C141" s="24">
        <v>45076</v>
      </c>
      <c r="D141" s="25">
        <v>0.18391480678555339</v>
      </c>
      <c r="E141" s="32">
        <v>4</v>
      </c>
    </row>
    <row r="142" spans="1:6" x14ac:dyDescent="0.3">
      <c r="A142" s="23" t="s">
        <v>38</v>
      </c>
      <c r="B142" s="24">
        <v>43214</v>
      </c>
      <c r="C142" s="24">
        <v>45034</v>
      </c>
      <c r="D142" s="25">
        <v>0.18367137515510801</v>
      </c>
      <c r="E142" s="32">
        <v>4</v>
      </c>
    </row>
    <row r="143" spans="1:6" x14ac:dyDescent="0.3">
      <c r="A143" s="23" t="s">
        <v>39</v>
      </c>
      <c r="B143" s="24">
        <v>43186</v>
      </c>
      <c r="C143" s="24">
        <v>45006</v>
      </c>
      <c r="D143" s="25">
        <v>0.1833512664274578</v>
      </c>
      <c r="E143" s="32">
        <v>4</v>
      </c>
    </row>
    <row r="144" spans="1:6" x14ac:dyDescent="0.3">
      <c r="A144" s="23" t="s">
        <v>40</v>
      </c>
      <c r="B144" s="24">
        <v>43158</v>
      </c>
      <c r="C144" s="24">
        <v>44978</v>
      </c>
      <c r="D144" s="25">
        <v>0.18442862756262221</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-0.72935687960723916</v>
      </c>
      <c r="D153" s="21">
        <v>-0.32258111600140649</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42">
        <f>(9380-9440)/9440</f>
        <v>-6.3559322033898309E-3</v>
      </c>
      <c r="G156" s="42">
        <f>(10080-10090)/10090</f>
        <v>-9.9108027750247768E-4</v>
      </c>
    </row>
    <row r="157" spans="1:7" x14ac:dyDescent="0.3">
      <c r="A157" s="19"/>
      <c r="B157" s="20" t="s">
        <v>15</v>
      </c>
      <c r="C157" s="21">
        <v>-6.204576208918211E-2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x14ac:dyDescent="0.3">
      <c r="A160" s="5" t="s">
        <v>25</v>
      </c>
    </row>
    <row r="161" spans="1:6" x14ac:dyDescent="0.3">
      <c r="A161" s="5" t="s">
        <v>26</v>
      </c>
    </row>
    <row r="162" spans="1:6" x14ac:dyDescent="0.3">
      <c r="A162" s="5" t="s">
        <v>49</v>
      </c>
    </row>
    <row r="163" spans="1:6" x14ac:dyDescent="0.3">
      <c r="A163" s="5" t="s">
        <v>178</v>
      </c>
    </row>
    <row r="164" spans="1:6" x14ac:dyDescent="0.3">
      <c r="A164" s="5" t="s">
        <v>333</v>
      </c>
    </row>
    <row r="165" spans="1:6" x14ac:dyDescent="0.3">
      <c r="A165" s="5" t="s">
        <v>30</v>
      </c>
    </row>
    <row r="166" spans="1:6" x14ac:dyDescent="0.3">
      <c r="A166" s="88" t="s">
        <v>31</v>
      </c>
      <c r="B166" s="89"/>
      <c r="C166" s="89"/>
      <c r="D166" s="90"/>
      <c r="E166" s="28" t="b">
        <v>1</v>
      </c>
      <c r="F166" s="42"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43277</v>
      </c>
      <c r="C169" s="24">
        <v>45104</v>
      </c>
      <c r="D169" s="25">
        <v>0.12763165211067548</v>
      </c>
      <c r="E169" s="32">
        <v>4</v>
      </c>
    </row>
    <row r="170" spans="1:6" x14ac:dyDescent="0.3">
      <c r="A170" s="31" t="s">
        <v>37</v>
      </c>
      <c r="B170" s="24">
        <v>43249</v>
      </c>
      <c r="C170" s="24">
        <v>45076</v>
      </c>
      <c r="D170" s="25">
        <v>0.1276928285499504</v>
      </c>
      <c r="E170" s="32">
        <v>4</v>
      </c>
    </row>
    <row r="171" spans="1:6" x14ac:dyDescent="0.3">
      <c r="A171" s="23" t="s">
        <v>38</v>
      </c>
      <c r="B171" s="24">
        <v>43214</v>
      </c>
      <c r="C171" s="24">
        <v>45041</v>
      </c>
      <c r="D171" s="25">
        <v>0.12799243182565534</v>
      </c>
      <c r="E171" s="32">
        <v>4</v>
      </c>
    </row>
    <row r="172" spans="1:6" x14ac:dyDescent="0.3">
      <c r="A172" s="23" t="s">
        <v>39</v>
      </c>
      <c r="B172" s="24">
        <v>43186</v>
      </c>
      <c r="C172" s="24">
        <v>45013</v>
      </c>
      <c r="D172" s="25">
        <v>0.12796447673857331</v>
      </c>
      <c r="E172" s="32">
        <v>4</v>
      </c>
    </row>
    <row r="173" spans="1:6" x14ac:dyDescent="0.3">
      <c r="A173" s="23" t="s">
        <v>40</v>
      </c>
      <c r="B173" s="24">
        <v>43158</v>
      </c>
      <c r="C173" s="24">
        <v>44985</v>
      </c>
      <c r="D173" s="25">
        <v>0.12828712001301285</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-0.40009932635940837</v>
      </c>
      <c r="D182" s="21">
        <v>-0.14416393357449797</v>
      </c>
      <c r="E182" s="22"/>
    </row>
    <row r="183" spans="1:7" x14ac:dyDescent="0.3">
      <c r="A183" s="8" t="s">
        <v>16</v>
      </c>
      <c r="B183" s="16" t="s">
        <v>11</v>
      </c>
      <c r="C183" s="17" t="s">
        <v>292</v>
      </c>
      <c r="D183" s="17" t="s">
        <v>389</v>
      </c>
      <c r="E183" s="17" t="s">
        <v>14</v>
      </c>
    </row>
    <row r="184" spans="1:7" x14ac:dyDescent="0.3">
      <c r="A184" s="19"/>
      <c r="B184" s="20" t="s">
        <v>15</v>
      </c>
      <c r="C184" s="21">
        <v>-0.16148590951500919</v>
      </c>
      <c r="D184" s="21">
        <v>-5.0967844036102439E-2</v>
      </c>
      <c r="E184" s="22"/>
    </row>
    <row r="185" spans="1:7" x14ac:dyDescent="0.3">
      <c r="A185" s="8" t="s">
        <v>19</v>
      </c>
      <c r="B185" s="16" t="s">
        <v>11</v>
      </c>
      <c r="C185" s="17" t="s">
        <v>422</v>
      </c>
      <c r="D185" s="17" t="s">
        <v>167</v>
      </c>
      <c r="E185" s="17" t="s">
        <v>14</v>
      </c>
      <c r="F185" s="42">
        <f>(9780-9820)/9820</f>
        <v>-4.0733197556008143E-3</v>
      </c>
      <c r="G185" s="42">
        <f>(10240-10310)/10310</f>
        <v>-6.7895247332686714E-3</v>
      </c>
    </row>
    <row r="186" spans="1:7" x14ac:dyDescent="0.3">
      <c r="A186" s="19"/>
      <c r="B186" s="20" t="s">
        <v>15</v>
      </c>
      <c r="C186" s="21">
        <v>-2.1768067450774087E-2</v>
      </c>
      <c r="D186" s="21">
        <v>8.0871770635824181E-3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x14ac:dyDescent="0.3">
      <c r="A189" s="5" t="s">
        <v>25</v>
      </c>
    </row>
    <row r="190" spans="1:7" x14ac:dyDescent="0.3">
      <c r="A190" s="5" t="s">
        <v>26</v>
      </c>
    </row>
    <row r="191" spans="1:7" x14ac:dyDescent="0.3">
      <c r="A191" s="5" t="s">
        <v>452</v>
      </c>
    </row>
    <row r="192" spans="1:7" x14ac:dyDescent="0.3">
      <c r="A192" s="5" t="s">
        <v>453</v>
      </c>
    </row>
    <row r="193" spans="1:6" x14ac:dyDescent="0.3">
      <c r="A193" s="5" t="s">
        <v>29</v>
      </c>
    </row>
    <row r="194" spans="1:6" x14ac:dyDescent="0.3">
      <c r="A194" s="5" t="s">
        <v>30</v>
      </c>
    </row>
    <row r="195" spans="1:6" x14ac:dyDescent="0.3">
      <c r="A195" s="88" t="s">
        <v>31</v>
      </c>
      <c r="B195" s="89"/>
      <c r="C195" s="89"/>
      <c r="D195" s="90"/>
      <c r="E195" s="28" t="b">
        <v>1</v>
      </c>
      <c r="F195" s="42"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43641</v>
      </c>
      <c r="C198" s="24">
        <v>45104</v>
      </c>
      <c r="D198" s="25">
        <v>7.0892423657144085E-2</v>
      </c>
      <c r="E198" s="32">
        <v>3</v>
      </c>
    </row>
    <row r="199" spans="1:6" x14ac:dyDescent="0.3">
      <c r="A199" s="31" t="s">
        <v>37</v>
      </c>
      <c r="B199" s="24">
        <v>43613</v>
      </c>
      <c r="C199" s="24">
        <v>45076</v>
      </c>
      <c r="D199" s="25">
        <v>7.1120168489138352E-2</v>
      </c>
      <c r="E199" s="32">
        <v>3</v>
      </c>
    </row>
    <row r="200" spans="1:6" x14ac:dyDescent="0.3">
      <c r="A200" s="23" t="s">
        <v>38</v>
      </c>
      <c r="B200" s="24">
        <v>43578</v>
      </c>
      <c r="C200" s="24">
        <v>45041</v>
      </c>
      <c r="D200" s="25">
        <v>7.1370167648988195E-2</v>
      </c>
      <c r="E200" s="32">
        <v>3</v>
      </c>
    </row>
    <row r="201" spans="1:6" x14ac:dyDescent="0.3">
      <c r="A201" s="23" t="s">
        <v>39</v>
      </c>
      <c r="B201" s="24">
        <v>43550</v>
      </c>
      <c r="C201" s="24">
        <v>45013</v>
      </c>
      <c r="D201" s="25">
        <v>7.1465040222307208E-2</v>
      </c>
      <c r="E201" s="32">
        <v>3</v>
      </c>
    </row>
    <row r="202" spans="1:6" x14ac:dyDescent="0.3">
      <c r="A202" s="23" t="s">
        <v>40</v>
      </c>
      <c r="B202" s="24">
        <v>43522</v>
      </c>
      <c r="C202" s="24">
        <v>44985</v>
      </c>
      <c r="D202" s="25">
        <v>7.1345892154259183E-2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-0.8191469962875223</v>
      </c>
      <c r="D211" s="21">
        <v>-0.37232615046417039</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276</v>
      </c>
      <c r="D214" s="17" t="s">
        <v>454</v>
      </c>
      <c r="E214" s="17" t="s">
        <v>14</v>
      </c>
      <c r="F214" s="42">
        <f>(9770-9850)/9850</f>
        <v>-8.1218274111675131E-3</v>
      </c>
      <c r="G214" s="42">
        <f>(10350-10290)/10290</f>
        <v>5.8309037900874635E-3</v>
      </c>
    </row>
    <row r="215" spans="1:7" x14ac:dyDescent="0.3">
      <c r="A215" s="19"/>
      <c r="B215" s="20" t="s">
        <v>15</v>
      </c>
      <c r="C215" s="21">
        <v>-2.2578994532199248E-2</v>
      </c>
      <c r="D215" s="21">
        <v>1.1508945743023524E-2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x14ac:dyDescent="0.3">
      <c r="A218" s="5" t="s">
        <v>25</v>
      </c>
    </row>
    <row r="219" spans="1:7" x14ac:dyDescent="0.3">
      <c r="A219" s="5" t="s">
        <v>26</v>
      </c>
    </row>
    <row r="220" spans="1:7" x14ac:dyDescent="0.3">
      <c r="A220" s="5" t="s">
        <v>49</v>
      </c>
    </row>
    <row r="221" spans="1:7" x14ac:dyDescent="0.3">
      <c r="A221" s="5" t="s">
        <v>103</v>
      </c>
    </row>
    <row r="222" spans="1:7" x14ac:dyDescent="0.3">
      <c r="A222" s="5" t="s">
        <v>333</v>
      </c>
    </row>
    <row r="223" spans="1:7" x14ac:dyDescent="0.3">
      <c r="A223" s="5" t="s">
        <v>51</v>
      </c>
    </row>
    <row r="224" spans="1:7" x14ac:dyDescent="0.3">
      <c r="A224" s="88" t="s">
        <v>31</v>
      </c>
      <c r="B224" s="89"/>
      <c r="C224" s="89"/>
      <c r="D224" s="90"/>
      <c r="E224" s="28" t="b">
        <v>1</v>
      </c>
      <c r="F224" s="42"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43280</v>
      </c>
      <c r="C227" s="24">
        <v>45107</v>
      </c>
      <c r="D227" s="25">
        <v>0.14755547967348026</v>
      </c>
      <c r="E227" s="32">
        <v>4</v>
      </c>
    </row>
    <row r="228" spans="1:5" x14ac:dyDescent="0.3">
      <c r="A228" s="31" t="s">
        <v>37</v>
      </c>
      <c r="B228" s="24">
        <v>43245</v>
      </c>
      <c r="C228" s="24">
        <v>45072</v>
      </c>
      <c r="D228" s="25">
        <v>0.14751122760933433</v>
      </c>
      <c r="E228" s="32">
        <v>4</v>
      </c>
    </row>
    <row r="229" spans="1:5" x14ac:dyDescent="0.3">
      <c r="A229" s="23" t="s">
        <v>38</v>
      </c>
      <c r="B229" s="24">
        <v>43217</v>
      </c>
      <c r="C229" s="24">
        <v>45044</v>
      </c>
      <c r="D229" s="25">
        <v>0.14754932909211263</v>
      </c>
      <c r="E229" s="32">
        <v>4</v>
      </c>
    </row>
    <row r="230" spans="1:5" x14ac:dyDescent="0.3">
      <c r="A230" s="23" t="s">
        <v>39</v>
      </c>
      <c r="B230" s="24">
        <v>43182</v>
      </c>
      <c r="C230" s="24">
        <v>45016</v>
      </c>
      <c r="D230" s="25">
        <v>0.147667728356213</v>
      </c>
      <c r="E230" s="32">
        <v>4</v>
      </c>
    </row>
    <row r="231" spans="1:5" x14ac:dyDescent="0.3">
      <c r="A231" s="23" t="s">
        <v>40</v>
      </c>
      <c r="B231" s="24">
        <v>43154</v>
      </c>
      <c r="C231" s="24">
        <v>44981</v>
      </c>
      <c r="D231" s="25">
        <v>0.14790460952742887</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-0.79273997593551226</v>
      </c>
      <c r="D240" s="21">
        <v>-0.27989791843463607</v>
      </c>
      <c r="E240" s="22"/>
    </row>
    <row r="241" spans="1:7" x14ac:dyDescent="0.3">
      <c r="A241" s="8" t="s">
        <v>16</v>
      </c>
      <c r="B241" s="16" t="s">
        <v>11</v>
      </c>
      <c r="C241" s="17" t="s">
        <v>108</v>
      </c>
      <c r="D241" s="17" t="s">
        <v>455</v>
      </c>
      <c r="E241" s="17" t="s">
        <v>14</v>
      </c>
    </row>
    <row r="242" spans="1:7" x14ac:dyDescent="0.3">
      <c r="A242" s="19"/>
      <c r="B242" s="20" t="s">
        <v>15</v>
      </c>
      <c r="C242" s="21">
        <v>-0.32728281718066421</v>
      </c>
      <c r="D242" s="21">
        <v>-3.3120484578028964E-2</v>
      </c>
      <c r="E242" s="22"/>
    </row>
    <row r="243" spans="1:7" x14ac:dyDescent="0.3">
      <c r="A243" s="8" t="s">
        <v>19</v>
      </c>
      <c r="B243" s="16" t="s">
        <v>11</v>
      </c>
      <c r="C243" s="17" t="s">
        <v>456</v>
      </c>
      <c r="D243" s="17" t="s">
        <v>457</v>
      </c>
      <c r="E243" s="17" t="s">
        <v>14</v>
      </c>
      <c r="F243" s="42">
        <f>(10990-11180)/11180</f>
        <v>-1.6994633273703041E-2</v>
      </c>
      <c r="G243" s="43">
        <f>(14180-14910)/14910</f>
        <v>-4.896042924211938E-2</v>
      </c>
    </row>
    <row r="244" spans="1:7" x14ac:dyDescent="0.3">
      <c r="A244" s="19"/>
      <c r="B244" s="20" t="s">
        <v>15</v>
      </c>
      <c r="C244" s="21">
        <v>9.9482568603993959E-2</v>
      </c>
      <c r="D244" s="21">
        <v>7.2379644657256437E-2</v>
      </c>
      <c r="E244" s="22"/>
    </row>
    <row r="245" spans="1:7" x14ac:dyDescent="0.3">
      <c r="A245" s="8" t="s">
        <v>22</v>
      </c>
      <c r="B245" s="16" t="s">
        <v>11</v>
      </c>
      <c r="C245" s="17" t="s">
        <v>112</v>
      </c>
      <c r="D245" s="17" t="s">
        <v>458</v>
      </c>
      <c r="E245" s="17" t="s">
        <v>14</v>
      </c>
    </row>
    <row r="246" spans="1:7" x14ac:dyDescent="0.3">
      <c r="A246" s="19"/>
      <c r="B246" s="20" t="s">
        <v>15</v>
      </c>
      <c r="C246" s="21">
        <v>1.0786521931687743</v>
      </c>
      <c r="D246" s="21">
        <v>0.18650641021210168</v>
      </c>
      <c r="E246" s="22"/>
    </row>
    <row r="247" spans="1:7" x14ac:dyDescent="0.3">
      <c r="A247" s="5" t="s">
        <v>25</v>
      </c>
    </row>
    <row r="248" spans="1:7" x14ac:dyDescent="0.3">
      <c r="A248" s="5" t="s">
        <v>26</v>
      </c>
    </row>
    <row r="249" spans="1:7" x14ac:dyDescent="0.3">
      <c r="A249" s="5" t="s">
        <v>452</v>
      </c>
    </row>
    <row r="250" spans="1:7" x14ac:dyDescent="0.3">
      <c r="A250" s="5" t="s">
        <v>459</v>
      </c>
    </row>
    <row r="251" spans="1:7" x14ac:dyDescent="0.3">
      <c r="A251" s="5" t="s">
        <v>339</v>
      </c>
    </row>
    <row r="252" spans="1:7" x14ac:dyDescent="0.3">
      <c r="A252" s="5" t="s">
        <v>30</v>
      </c>
    </row>
    <row r="253" spans="1:7" x14ac:dyDescent="0.3">
      <c r="A253" s="88" t="s">
        <v>31</v>
      </c>
      <c r="B253" s="89"/>
      <c r="C253" s="89"/>
      <c r="D253" s="90"/>
      <c r="E253" s="28" t="b">
        <v>1</v>
      </c>
      <c r="F253" s="33"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43280</v>
      </c>
      <c r="C256" s="24">
        <v>45107</v>
      </c>
      <c r="D256" s="25">
        <v>0.17284555855722866</v>
      </c>
      <c r="E256" s="32">
        <v>4</v>
      </c>
    </row>
    <row r="257" spans="1:7" x14ac:dyDescent="0.3">
      <c r="A257" s="31" t="s">
        <v>37</v>
      </c>
      <c r="B257" s="24">
        <v>43251</v>
      </c>
      <c r="C257" s="24">
        <v>45077</v>
      </c>
      <c r="D257" s="25">
        <v>0.17258778639581998</v>
      </c>
      <c r="E257" s="32">
        <v>4</v>
      </c>
    </row>
    <row r="258" spans="1:7" x14ac:dyDescent="0.3">
      <c r="A258" s="23" t="s">
        <v>38</v>
      </c>
      <c r="B258" s="24">
        <v>43220</v>
      </c>
      <c r="C258" s="24">
        <v>45044</v>
      </c>
      <c r="D258" s="25">
        <v>0.17253821852908133</v>
      </c>
      <c r="E258" s="32">
        <v>4</v>
      </c>
    </row>
    <row r="259" spans="1:7" x14ac:dyDescent="0.3">
      <c r="A259" s="23" t="s">
        <v>39</v>
      </c>
      <c r="B259" s="24">
        <v>43188</v>
      </c>
      <c r="C259" s="24">
        <v>45016</v>
      </c>
      <c r="D259" s="25">
        <v>0.17225030449676665</v>
      </c>
      <c r="E259" s="32">
        <v>4</v>
      </c>
    </row>
    <row r="260" spans="1:7" x14ac:dyDescent="0.3">
      <c r="A260" s="23" t="s">
        <v>40</v>
      </c>
      <c r="B260" s="24">
        <v>43159</v>
      </c>
      <c r="C260" s="24">
        <v>44985</v>
      </c>
      <c r="D260" s="25">
        <v>0.17181873845575776</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-0.87179308342573303</v>
      </c>
      <c r="D269" s="21">
        <v>-0.32232431186529253</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460</v>
      </c>
      <c r="E272" s="17" t="s">
        <v>14</v>
      </c>
      <c r="F272" s="33">
        <f>(10080-10030)/10080</f>
        <v>4.96031746031746E-3</v>
      </c>
      <c r="G272" s="33">
        <f>(10470-10560)/10560</f>
        <v>-8.5227272727272721E-3</v>
      </c>
    </row>
    <row r="273" spans="1:6" x14ac:dyDescent="0.3">
      <c r="A273" s="19"/>
      <c r="B273" s="20" t="s">
        <v>15</v>
      </c>
      <c r="C273" s="21">
        <v>2.6427596223321803E-3</v>
      </c>
      <c r="D273" s="21">
        <v>9.1499092886855315E-3</v>
      </c>
      <c r="E273" s="22"/>
    </row>
    <row r="274" spans="1:6" x14ac:dyDescent="0.3">
      <c r="A274" s="8" t="s">
        <v>22</v>
      </c>
      <c r="B274" s="16" t="s">
        <v>11</v>
      </c>
      <c r="C274" s="17" t="s">
        <v>123</v>
      </c>
      <c r="D274" s="17" t="s">
        <v>461</v>
      </c>
      <c r="E274" s="17" t="s">
        <v>14</v>
      </c>
    </row>
    <row r="275" spans="1:6" x14ac:dyDescent="0.3">
      <c r="A275" s="19"/>
      <c r="B275" s="20" t="s">
        <v>15</v>
      </c>
      <c r="C275" s="21">
        <v>0.59567629485593065</v>
      </c>
      <c r="D275" s="21">
        <v>7.0178842980200162E-2</v>
      </c>
      <c r="E275" s="22"/>
    </row>
    <row r="276" spans="1:6" x14ac:dyDescent="0.3">
      <c r="A276" s="5" t="s">
        <v>25</v>
      </c>
    </row>
    <row r="277" spans="1:6" x14ac:dyDescent="0.3">
      <c r="A277" s="5" t="s">
        <v>26</v>
      </c>
    </row>
    <row r="278" spans="1:6" x14ac:dyDescent="0.3">
      <c r="A278" s="5" t="s">
        <v>85</v>
      </c>
    </row>
    <row r="279" spans="1:6" x14ac:dyDescent="0.3">
      <c r="A279" s="5" t="s">
        <v>428</v>
      </c>
    </row>
    <row r="280" spans="1:6" x14ac:dyDescent="0.3">
      <c r="A280" s="5" t="s">
        <v>339</v>
      </c>
    </row>
    <row r="281" spans="1:6" x14ac:dyDescent="0.3">
      <c r="A281" s="5" t="s">
        <v>30</v>
      </c>
    </row>
    <row r="282" spans="1:6" x14ac:dyDescent="0.3">
      <c r="A282" s="88" t="s">
        <v>31</v>
      </c>
      <c r="B282" s="89"/>
      <c r="C282" s="89"/>
      <c r="D282" s="90"/>
      <c r="E282" s="28" t="b">
        <v>1</v>
      </c>
      <c r="F282" s="33"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43280</v>
      </c>
      <c r="C285" s="24">
        <v>45107</v>
      </c>
      <c r="D285" s="25">
        <v>0.2085586794116803</v>
      </c>
      <c r="E285" s="32">
        <v>5</v>
      </c>
    </row>
    <row r="286" spans="1:6" x14ac:dyDescent="0.3">
      <c r="A286" s="31" t="s">
        <v>37</v>
      </c>
      <c r="B286" s="24">
        <v>43251</v>
      </c>
      <c r="C286" s="24">
        <v>45077</v>
      </c>
      <c r="D286" s="25">
        <v>0.20856164398839522</v>
      </c>
      <c r="E286" s="32">
        <v>5</v>
      </c>
    </row>
    <row r="287" spans="1:6" x14ac:dyDescent="0.3">
      <c r="A287" s="23" t="s">
        <v>38</v>
      </c>
      <c r="B287" s="24">
        <v>43220</v>
      </c>
      <c r="C287" s="24">
        <v>45044</v>
      </c>
      <c r="D287" s="25">
        <v>0.20822962107469742</v>
      </c>
      <c r="E287" s="32">
        <v>5</v>
      </c>
    </row>
    <row r="288" spans="1:6" x14ac:dyDescent="0.3">
      <c r="A288" s="23" t="s">
        <v>39</v>
      </c>
      <c r="B288" s="24">
        <v>43188</v>
      </c>
      <c r="C288" s="24">
        <v>45016</v>
      </c>
      <c r="D288" s="25">
        <v>0.20821071664822099</v>
      </c>
      <c r="E288" s="32">
        <v>5</v>
      </c>
    </row>
    <row r="289" spans="1:7" x14ac:dyDescent="0.3">
      <c r="A289" s="23" t="s">
        <v>40</v>
      </c>
      <c r="B289" s="24">
        <v>43159</v>
      </c>
      <c r="C289" s="24">
        <v>44985</v>
      </c>
      <c r="D289" s="25">
        <v>0.2072724790383102</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-0.25508267036976418</v>
      </c>
      <c r="D298" s="21">
        <v>-8.7800378723512984E-2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229</v>
      </c>
      <c r="E301" s="17" t="s">
        <v>14</v>
      </c>
      <c r="F301" s="33">
        <f>(9990-10010)/10010</f>
        <v>-1.998001998001998E-3</v>
      </c>
      <c r="G301" s="33">
        <f>(10100-10130)/10130</f>
        <v>-2.9615004935834156E-3</v>
      </c>
    </row>
    <row r="302" spans="1:7" x14ac:dyDescent="0.3">
      <c r="A302" s="19"/>
      <c r="B302" s="20" t="s">
        <v>15</v>
      </c>
      <c r="C302" s="21">
        <v>-1.237465688196826E-3</v>
      </c>
      <c r="D302" s="21">
        <v>5.0460619395713557E-3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x14ac:dyDescent="0.3">
      <c r="A305" s="5" t="s">
        <v>25</v>
      </c>
    </row>
    <row r="306" spans="1:6" x14ac:dyDescent="0.3">
      <c r="A306" s="5" t="s">
        <v>26</v>
      </c>
    </row>
    <row r="307" spans="1:6" x14ac:dyDescent="0.3">
      <c r="A307" s="5" t="s">
        <v>138</v>
      </c>
    </row>
    <row r="308" spans="1:6" x14ac:dyDescent="0.3">
      <c r="A308" s="5" t="s">
        <v>462</v>
      </c>
    </row>
    <row r="309" spans="1:6" x14ac:dyDescent="0.3">
      <c r="A309" s="5" t="s">
        <v>140</v>
      </c>
    </row>
    <row r="310" spans="1:6" x14ac:dyDescent="0.3">
      <c r="A310" s="5" t="s">
        <v>51</v>
      </c>
    </row>
    <row r="311" spans="1:6" x14ac:dyDescent="0.3">
      <c r="A311" s="88" t="s">
        <v>31</v>
      </c>
      <c r="B311" s="89"/>
      <c r="C311" s="89"/>
      <c r="D311" s="90"/>
      <c r="E311" s="28" t="b">
        <v>1</v>
      </c>
      <c r="F311" s="33"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43280</v>
      </c>
      <c r="C314" s="24">
        <v>45107</v>
      </c>
      <c r="D314" s="25">
        <v>2.6742287971872121E-2</v>
      </c>
      <c r="E314" s="32">
        <v>2</v>
      </c>
    </row>
    <row r="315" spans="1:6" x14ac:dyDescent="0.3">
      <c r="A315" s="31" t="s">
        <v>37</v>
      </c>
      <c r="B315" s="24">
        <v>43245</v>
      </c>
      <c r="C315" s="24">
        <v>45072</v>
      </c>
      <c r="D315" s="25">
        <v>2.6733676495809117E-2</v>
      </c>
      <c r="E315" s="32">
        <v>2</v>
      </c>
    </row>
    <row r="316" spans="1:6" x14ac:dyDescent="0.3">
      <c r="A316" s="23" t="s">
        <v>38</v>
      </c>
      <c r="B316" s="24">
        <v>43217</v>
      </c>
      <c r="C316" s="24">
        <v>45044</v>
      </c>
      <c r="D316" s="25">
        <v>2.671245010018429E-2</v>
      </c>
      <c r="E316" s="32">
        <v>2</v>
      </c>
    </row>
    <row r="317" spans="1:6" x14ac:dyDescent="0.3">
      <c r="A317" s="23" t="s">
        <v>39</v>
      </c>
      <c r="B317" s="24">
        <v>43182</v>
      </c>
      <c r="C317" s="24">
        <v>45016</v>
      </c>
      <c r="D317" s="25">
        <v>2.67422127453892E-2</v>
      </c>
      <c r="E317" s="32">
        <v>2</v>
      </c>
    </row>
    <row r="318" spans="1:6" x14ac:dyDescent="0.3">
      <c r="A318" s="23" t="s">
        <v>40</v>
      </c>
      <c r="B318" s="24">
        <v>43154</v>
      </c>
      <c r="C318" s="24">
        <v>44981</v>
      </c>
      <c r="D318" s="25">
        <v>2.6783135724308998E-2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463</v>
      </c>
      <c r="E326" s="17" t="s">
        <v>14</v>
      </c>
    </row>
    <row r="327" spans="1:7" x14ac:dyDescent="0.3">
      <c r="A327" s="19"/>
      <c r="B327" s="20" t="s">
        <v>15</v>
      </c>
      <c r="C327" s="21">
        <v>-0.56134625511290359</v>
      </c>
      <c r="D327" s="21">
        <v>-0.18154055127951751</v>
      </c>
      <c r="E327" s="22"/>
    </row>
    <row r="328" spans="1:7" x14ac:dyDescent="0.3">
      <c r="A328" s="8" t="s">
        <v>16</v>
      </c>
      <c r="B328" s="16" t="s">
        <v>11</v>
      </c>
      <c r="C328" s="17" t="s">
        <v>144</v>
      </c>
      <c r="D328" s="17" t="s">
        <v>268</v>
      </c>
      <c r="E328" s="17" t="s">
        <v>14</v>
      </c>
    </row>
    <row r="329" spans="1:7" x14ac:dyDescent="0.3">
      <c r="A329" s="19"/>
      <c r="B329" s="20" t="s">
        <v>15</v>
      </c>
      <c r="C329" s="21">
        <v>-0.19285172253831806</v>
      </c>
      <c r="D329" s="21">
        <v>-1.0319965997066305E-2</v>
      </c>
      <c r="E329" s="22"/>
    </row>
    <row r="330" spans="1:7" x14ac:dyDescent="0.3">
      <c r="A330" s="8" t="s">
        <v>19</v>
      </c>
      <c r="B330" s="16" t="s">
        <v>11</v>
      </c>
      <c r="C330" s="17" t="s">
        <v>405</v>
      </c>
      <c r="D330" s="17" t="s">
        <v>464</v>
      </c>
      <c r="E330" s="17" t="s">
        <v>14</v>
      </c>
      <c r="F330" s="33">
        <f>(10700-10730)/10730</f>
        <v>-2.7958993476234857E-3</v>
      </c>
      <c r="G330" s="33">
        <f>(15480-15760)/15760</f>
        <v>-1.7766497461928935E-2</v>
      </c>
    </row>
    <row r="331" spans="1:7" x14ac:dyDescent="0.3">
      <c r="A331" s="19"/>
      <c r="B331" s="20" t="s">
        <v>15</v>
      </c>
      <c r="C331" s="21">
        <v>6.9539441214013564E-2</v>
      </c>
      <c r="D331" s="21">
        <v>9.1256752700584087E-2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x14ac:dyDescent="0.3">
      <c r="A334" s="5" t="s">
        <v>25</v>
      </c>
    </row>
    <row r="335" spans="1:7" x14ac:dyDescent="0.3">
      <c r="A335" s="5" t="s">
        <v>26</v>
      </c>
    </row>
    <row r="336" spans="1:7" x14ac:dyDescent="0.3">
      <c r="A336" s="5" t="s">
        <v>452</v>
      </c>
    </row>
    <row r="337" spans="1:6" x14ac:dyDescent="0.3">
      <c r="A337" s="5" t="s">
        <v>465</v>
      </c>
    </row>
    <row r="338" spans="1:6" x14ac:dyDescent="0.3">
      <c r="A338" s="5" t="s">
        <v>150</v>
      </c>
    </row>
    <row r="339" spans="1:6" x14ac:dyDescent="0.3">
      <c r="A339" s="5" t="s">
        <v>30</v>
      </c>
    </row>
    <row r="340" spans="1:6" x14ac:dyDescent="0.3">
      <c r="A340" s="88" t="s">
        <v>31</v>
      </c>
      <c r="B340" s="89"/>
      <c r="C340" s="89"/>
      <c r="D340" s="90"/>
      <c r="E340" s="28" t="b">
        <v>1</v>
      </c>
      <c r="F340" s="33"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45107</v>
      </c>
      <c r="D343" s="25">
        <v>0.17201559324596358</v>
      </c>
      <c r="E343" s="32">
        <v>4</v>
      </c>
    </row>
    <row r="344" spans="1:6" x14ac:dyDescent="0.3">
      <c r="A344" s="31" t="s">
        <v>37</v>
      </c>
      <c r="B344" s="24">
        <v>43910</v>
      </c>
      <c r="C344" s="24">
        <v>45077</v>
      </c>
      <c r="D344" s="25">
        <v>0.17340416066301764</v>
      </c>
      <c r="E344" s="32">
        <v>4</v>
      </c>
    </row>
    <row r="345" spans="1:6" x14ac:dyDescent="0.3">
      <c r="A345" s="23" t="s">
        <v>38</v>
      </c>
      <c r="B345" s="24">
        <v>43910</v>
      </c>
      <c r="C345" s="24">
        <v>45044</v>
      </c>
      <c r="D345" s="25">
        <v>0.17411940073386972</v>
      </c>
      <c r="E345" s="32">
        <v>4</v>
      </c>
    </row>
    <row r="346" spans="1:6" x14ac:dyDescent="0.3">
      <c r="A346" s="23" t="s">
        <v>39</v>
      </c>
      <c r="B346" s="24">
        <v>43910</v>
      </c>
      <c r="C346" s="24">
        <v>45016</v>
      </c>
      <c r="D346" s="25">
        <v>0.17535693881362138</v>
      </c>
      <c r="E346" s="32">
        <v>4</v>
      </c>
    </row>
    <row r="347" spans="1:6" x14ac:dyDescent="0.3">
      <c r="A347" s="23" t="s">
        <v>40</v>
      </c>
      <c r="B347" s="24">
        <v>43910</v>
      </c>
      <c r="C347" s="24">
        <v>44985</v>
      </c>
      <c r="D347" s="25">
        <v>0.175645736569224</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466</v>
      </c>
      <c r="D355" s="18" t="s">
        <v>153</v>
      </c>
      <c r="E355" s="17" t="s">
        <v>14</v>
      </c>
    </row>
    <row r="356" spans="1:7" x14ac:dyDescent="0.3">
      <c r="A356" s="19"/>
      <c r="B356" s="20" t="s">
        <v>15</v>
      </c>
      <c r="C356" s="21">
        <v>-0.62452083332343333</v>
      </c>
      <c r="D356" s="21">
        <v>-0.2412500044974063</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411</v>
      </c>
      <c r="D359" s="17" t="s">
        <v>361</v>
      </c>
      <c r="E359" s="17" t="s">
        <v>14</v>
      </c>
      <c r="F359" s="33">
        <f>(9720-9830)/9830</f>
        <v>-1.1190233977619531E-2</v>
      </c>
      <c r="G359" s="33">
        <f>(10220-10260)/10260</f>
        <v>-3.8986354775828458E-3</v>
      </c>
    </row>
    <row r="360" spans="1:7" x14ac:dyDescent="0.3">
      <c r="A360" s="19"/>
      <c r="B360" s="20" t="s">
        <v>15</v>
      </c>
      <c r="C360" s="21">
        <v>-2.8052810376775761E-2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x14ac:dyDescent="0.3">
      <c r="A363" s="5" t="s">
        <v>25</v>
      </c>
    </row>
    <row r="364" spans="1:7" x14ac:dyDescent="0.3">
      <c r="A364" s="5" t="s">
        <v>26</v>
      </c>
    </row>
    <row r="365" spans="1:7" x14ac:dyDescent="0.3">
      <c r="A365" s="5" t="s">
        <v>49</v>
      </c>
    </row>
    <row r="366" spans="1:7" x14ac:dyDescent="0.3">
      <c r="A366" s="5" t="s">
        <v>363</v>
      </c>
    </row>
    <row r="367" spans="1:7" x14ac:dyDescent="0.3">
      <c r="A367" s="5" t="s">
        <v>333</v>
      </c>
    </row>
    <row r="368" spans="1:7" x14ac:dyDescent="0.3">
      <c r="A368" s="5" t="s">
        <v>30</v>
      </c>
    </row>
    <row r="369" spans="1:6" x14ac:dyDescent="0.3">
      <c r="A369" s="88" t="s">
        <v>31</v>
      </c>
      <c r="B369" s="89"/>
      <c r="C369" s="89"/>
      <c r="D369" s="90"/>
      <c r="E369" s="28" t="b">
        <v>1</v>
      </c>
      <c r="F369" s="33"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43280</v>
      </c>
      <c r="C372" s="24">
        <v>45107</v>
      </c>
      <c r="D372" s="25">
        <v>8.2965008275011173E-2</v>
      </c>
      <c r="E372" s="32">
        <v>3</v>
      </c>
    </row>
    <row r="373" spans="1:6" x14ac:dyDescent="0.3">
      <c r="A373" s="31" t="s">
        <v>37</v>
      </c>
      <c r="B373" s="24">
        <v>43245</v>
      </c>
      <c r="C373" s="24">
        <v>45072</v>
      </c>
      <c r="D373" s="25">
        <v>8.3045473648020285E-2</v>
      </c>
      <c r="E373" s="32">
        <v>3</v>
      </c>
    </row>
    <row r="374" spans="1:6" x14ac:dyDescent="0.3">
      <c r="A374" s="23" t="s">
        <v>38</v>
      </c>
      <c r="B374" s="24">
        <v>43217</v>
      </c>
      <c r="C374" s="24">
        <v>45044</v>
      </c>
      <c r="D374" s="25">
        <v>8.3044517901890227E-2</v>
      </c>
      <c r="E374" s="32">
        <v>3</v>
      </c>
    </row>
    <row r="375" spans="1:6" x14ac:dyDescent="0.3">
      <c r="A375" s="23" t="s">
        <v>39</v>
      </c>
      <c r="B375" s="24">
        <v>43182</v>
      </c>
      <c r="C375" s="24">
        <v>45016</v>
      </c>
      <c r="D375" s="25">
        <v>8.3078185115603206E-2</v>
      </c>
      <c r="E375" s="32">
        <v>3</v>
      </c>
    </row>
    <row r="376" spans="1:6" x14ac:dyDescent="0.3">
      <c r="A376" s="23" t="s">
        <v>40</v>
      </c>
      <c r="B376" s="24">
        <v>43154</v>
      </c>
      <c r="C376" s="24">
        <v>44981</v>
      </c>
      <c r="D376" s="25">
        <v>8.3080065106412873E-2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438</v>
      </c>
      <c r="D384" s="18" t="s">
        <v>164</v>
      </c>
      <c r="E384" s="17" t="s">
        <v>14</v>
      </c>
    </row>
    <row r="385" spans="1:7" x14ac:dyDescent="0.3">
      <c r="A385" s="19"/>
      <c r="B385" s="20" t="s">
        <v>15</v>
      </c>
      <c r="C385" s="21">
        <v>-0.76153234248893642</v>
      </c>
      <c r="D385" s="21">
        <v>-0.3538617796502509</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352</v>
      </c>
      <c r="D388" s="17" t="s">
        <v>364</v>
      </c>
      <c r="E388" s="17" t="s">
        <v>14</v>
      </c>
      <c r="F388" s="33">
        <f>(10030-10210)/10210</f>
        <v>-1.762977473065622E-2</v>
      </c>
      <c r="G388" s="33">
        <f>(11030-11060)/11060</f>
        <v>-2.7124773960216998E-3</v>
      </c>
    </row>
    <row r="389" spans="1:7" x14ac:dyDescent="0.3">
      <c r="A389" s="19"/>
      <c r="B389" s="20" t="s">
        <v>15</v>
      </c>
      <c r="C389" s="21">
        <v>3.0709656513285832E-3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x14ac:dyDescent="0.3">
      <c r="A392" s="5" t="s">
        <v>25</v>
      </c>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3"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43277</v>
      </c>
      <c r="C401" s="24">
        <v>45104</v>
      </c>
      <c r="D401" s="25">
        <v>0.15292065591531764</v>
      </c>
      <c r="E401" s="32">
        <v>4</v>
      </c>
    </row>
    <row r="402" spans="1:5" x14ac:dyDescent="0.3">
      <c r="A402" s="31" t="s">
        <v>37</v>
      </c>
      <c r="B402" s="24">
        <v>43249</v>
      </c>
      <c r="C402" s="24">
        <v>45076</v>
      </c>
      <c r="D402" s="25">
        <v>0.15290059356953334</v>
      </c>
      <c r="E402" s="32">
        <v>4</v>
      </c>
    </row>
    <row r="403" spans="1:5" x14ac:dyDescent="0.3">
      <c r="A403" s="23" t="s">
        <v>38</v>
      </c>
      <c r="B403" s="24">
        <v>43214</v>
      </c>
      <c r="C403" s="24">
        <v>45041</v>
      </c>
      <c r="D403" s="25">
        <v>0.15332848301638641</v>
      </c>
      <c r="E403" s="32">
        <v>4</v>
      </c>
    </row>
    <row r="404" spans="1:5" x14ac:dyDescent="0.3">
      <c r="A404" s="23" t="s">
        <v>39</v>
      </c>
      <c r="B404" s="24">
        <v>43186</v>
      </c>
      <c r="C404" s="24">
        <v>45013</v>
      </c>
      <c r="D404" s="25">
        <v>0.15322476428801929</v>
      </c>
      <c r="E404" s="32">
        <v>4</v>
      </c>
    </row>
    <row r="405" spans="1:5" x14ac:dyDescent="0.3">
      <c r="A405" s="23" t="s">
        <v>40</v>
      </c>
      <c r="B405" s="24">
        <v>43158</v>
      </c>
      <c r="C405" s="24">
        <v>44985</v>
      </c>
      <c r="D405" s="25">
        <v>0.15343625511870559</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-0.74394318801140369</v>
      </c>
      <c r="D414" s="21">
        <v>-0.33721516037238841</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121</v>
      </c>
      <c r="D417" s="17" t="s">
        <v>369</v>
      </c>
      <c r="E417" s="17" t="s">
        <v>14</v>
      </c>
      <c r="F417" s="33">
        <f>(10130-10290)/10290</f>
        <v>-1.5549076773566569E-2</v>
      </c>
      <c r="G417" s="33">
        <f>(11120-11180)/11180</f>
        <v>-5.3667262969588547E-3</v>
      </c>
    </row>
    <row r="418" spans="1:7" x14ac:dyDescent="0.3">
      <c r="A418" s="19"/>
      <c r="B418" s="20" t="s">
        <v>15</v>
      </c>
      <c r="C418" s="21">
        <v>1.3404978736645257E-2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x14ac:dyDescent="0.3">
      <c r="A421" s="5" t="s">
        <v>25</v>
      </c>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3"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43277</v>
      </c>
      <c r="C430" s="24">
        <v>45104</v>
      </c>
      <c r="D430" s="25">
        <v>0.1455951054433666</v>
      </c>
      <c r="E430" s="32">
        <v>4</v>
      </c>
    </row>
    <row r="431" spans="1:7" x14ac:dyDescent="0.3">
      <c r="A431" s="31" t="s">
        <v>37</v>
      </c>
      <c r="B431" s="24">
        <v>43249</v>
      </c>
      <c r="C431" s="24">
        <v>45076</v>
      </c>
      <c r="D431" s="25">
        <v>0.14561114866984035</v>
      </c>
      <c r="E431" s="32">
        <v>4</v>
      </c>
    </row>
    <row r="432" spans="1:7" x14ac:dyDescent="0.3">
      <c r="A432" s="23" t="s">
        <v>38</v>
      </c>
      <c r="B432" s="24">
        <v>43214</v>
      </c>
      <c r="C432" s="24">
        <v>45041</v>
      </c>
      <c r="D432" s="25">
        <v>0.14606734896282564</v>
      </c>
      <c r="E432" s="32">
        <v>4</v>
      </c>
    </row>
    <row r="433" spans="1:7" x14ac:dyDescent="0.3">
      <c r="A433" s="23" t="s">
        <v>39</v>
      </c>
      <c r="B433" s="24">
        <v>43186</v>
      </c>
      <c r="C433" s="24">
        <v>45013</v>
      </c>
      <c r="D433" s="25">
        <v>0.14597821517035178</v>
      </c>
      <c r="E433" s="32">
        <v>4</v>
      </c>
    </row>
    <row r="434" spans="1:7" x14ac:dyDescent="0.3">
      <c r="A434" s="23" t="s">
        <v>40</v>
      </c>
      <c r="B434" s="24">
        <v>43158</v>
      </c>
      <c r="C434" s="24">
        <v>44985</v>
      </c>
      <c r="D434" s="25">
        <v>0.14627557576239927</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-0.50682088841766548</v>
      </c>
      <c r="D443" s="21">
        <v>-0.24126251887210826</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467</v>
      </c>
      <c r="D446" s="17" t="s">
        <v>468</v>
      </c>
      <c r="E446" s="17" t="s">
        <v>14</v>
      </c>
      <c r="F446" s="33">
        <f>(9300-9490)/9490</f>
        <v>-2.0021074815595362E-2</v>
      </c>
      <c r="G446" s="33">
        <f>(9840-9900)/9900</f>
        <v>-6.0606060606060606E-3</v>
      </c>
    </row>
    <row r="447" spans="1:7" x14ac:dyDescent="0.3">
      <c r="A447" s="19"/>
      <c r="B447" s="20" t="s">
        <v>15</v>
      </c>
      <c r="C447" s="21">
        <v>-6.9770455873757964E-2</v>
      </c>
      <c r="D447" s="21">
        <v>-7.8086282218459147E-3</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469</v>
      </c>
    </row>
    <row r="454" spans="1:6" x14ac:dyDescent="0.3">
      <c r="A454" s="5" t="s">
        <v>140</v>
      </c>
    </row>
    <row r="455" spans="1:6" x14ac:dyDescent="0.3">
      <c r="A455" s="5" t="s">
        <v>51</v>
      </c>
    </row>
    <row r="456" spans="1:6" x14ac:dyDescent="0.3">
      <c r="A456" s="88" t="s">
        <v>31</v>
      </c>
      <c r="B456" s="89"/>
      <c r="C456" s="89"/>
      <c r="D456" s="90"/>
      <c r="E456" s="28" t="b">
        <v>1</v>
      </c>
      <c r="F456" s="33"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43284</v>
      </c>
      <c r="C459" s="24">
        <v>45104</v>
      </c>
      <c r="D459" s="25">
        <v>8.1936895754601724E-2</v>
      </c>
      <c r="E459" s="32">
        <v>3</v>
      </c>
    </row>
    <row r="460" spans="1:6" x14ac:dyDescent="0.3">
      <c r="A460" s="31" t="s">
        <v>37</v>
      </c>
      <c r="B460" s="24">
        <v>43256</v>
      </c>
      <c r="C460" s="24">
        <v>45076</v>
      </c>
      <c r="D460" s="25">
        <v>8.2022763323698886E-2</v>
      </c>
      <c r="E460" s="32">
        <v>3</v>
      </c>
    </row>
    <row r="461" spans="1:6" x14ac:dyDescent="0.3">
      <c r="A461" s="23" t="s">
        <v>38</v>
      </c>
      <c r="B461" s="24">
        <v>43214</v>
      </c>
      <c r="C461" s="24">
        <v>45034</v>
      </c>
      <c r="D461" s="25">
        <v>8.2177010136877018E-2</v>
      </c>
      <c r="E461" s="32">
        <v>3</v>
      </c>
    </row>
    <row r="462" spans="1:6" x14ac:dyDescent="0.3">
      <c r="A462" s="23" t="s">
        <v>39</v>
      </c>
      <c r="B462" s="24">
        <v>43186</v>
      </c>
      <c r="C462" s="24">
        <v>45006</v>
      </c>
      <c r="D462" s="25">
        <v>8.2236501630957443E-2</v>
      </c>
      <c r="E462" s="32">
        <v>3</v>
      </c>
    </row>
    <row r="463" spans="1:6" x14ac:dyDescent="0.3">
      <c r="A463" s="23" t="s">
        <v>40</v>
      </c>
      <c r="B463" s="24">
        <v>43158</v>
      </c>
      <c r="C463" s="24">
        <v>44978</v>
      </c>
      <c r="D463" s="25">
        <v>8.2215823462371676E-2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408</v>
      </c>
      <c r="D471" s="18" t="s">
        <v>372</v>
      </c>
      <c r="E471" s="17" t="s">
        <v>14</v>
      </c>
    </row>
    <row r="472" spans="1:7" x14ac:dyDescent="0.3">
      <c r="A472" s="19"/>
      <c r="B472" s="20" t="s">
        <v>15</v>
      </c>
      <c r="C472" s="21">
        <v>-0.66435987404358432</v>
      </c>
      <c r="D472" s="21">
        <v>-0.21493115958081921</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470</v>
      </c>
      <c r="D475" s="17" t="s">
        <v>468</v>
      </c>
      <c r="E475" s="17" t="s">
        <v>14</v>
      </c>
      <c r="F475" s="33">
        <f>(9250-9380)/9380</f>
        <v>-1.3859275053304905E-2</v>
      </c>
      <c r="G475" s="33">
        <f>(9840-10060)/10060</f>
        <v>-2.186878727634195E-2</v>
      </c>
    </row>
    <row r="476" spans="1:7" x14ac:dyDescent="0.3">
      <c r="A476" s="19"/>
      <c r="B476" s="20" t="s">
        <v>15</v>
      </c>
      <c r="C476" s="21">
        <v>-7.473868510790127E-2</v>
      </c>
      <c r="D476" s="21">
        <v>-3.2265952850514257E-3</v>
      </c>
      <c r="E476" s="22"/>
    </row>
    <row r="477" spans="1:7" x14ac:dyDescent="0.3">
      <c r="A477" s="8" t="s">
        <v>22</v>
      </c>
      <c r="B477" s="16" t="s">
        <v>11</v>
      </c>
      <c r="C477" s="17" t="s">
        <v>196</v>
      </c>
      <c r="D477" s="17" t="s">
        <v>443</v>
      </c>
      <c r="E477" s="17" t="s">
        <v>14</v>
      </c>
    </row>
    <row r="478" spans="1:7" x14ac:dyDescent="0.3">
      <c r="A478" s="19"/>
      <c r="B478" s="20" t="s">
        <v>15</v>
      </c>
      <c r="C478" s="21">
        <v>0.13851284703993083</v>
      </c>
      <c r="D478" s="21">
        <v>4.9301288077800098E-2</v>
      </c>
      <c r="E478" s="22"/>
    </row>
    <row r="479" spans="1:7" x14ac:dyDescent="0.3">
      <c r="A479" s="5" t="s">
        <v>25</v>
      </c>
    </row>
    <row r="480" spans="1:7" x14ac:dyDescent="0.3">
      <c r="A480" s="5" t="s">
        <v>26</v>
      </c>
    </row>
    <row r="481" spans="1:6" x14ac:dyDescent="0.3">
      <c r="A481" s="5" t="s">
        <v>198</v>
      </c>
    </row>
    <row r="482" spans="1:6" x14ac:dyDescent="0.3">
      <c r="A482" s="5" t="s">
        <v>471</v>
      </c>
    </row>
    <row r="483" spans="1:6" x14ac:dyDescent="0.3">
      <c r="A483" s="5" t="s">
        <v>445</v>
      </c>
    </row>
    <row r="484" spans="1:6" x14ac:dyDescent="0.3">
      <c r="A484" s="5" t="s">
        <v>30</v>
      </c>
    </row>
    <row r="485" spans="1:6" x14ac:dyDescent="0.3">
      <c r="A485" s="88" t="s">
        <v>31</v>
      </c>
      <c r="B485" s="89"/>
      <c r="C485" s="89"/>
      <c r="D485" s="90"/>
      <c r="E485" s="28" t="b">
        <v>1</v>
      </c>
      <c r="F485" s="33"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43277</v>
      </c>
      <c r="C488" s="24">
        <v>45097</v>
      </c>
      <c r="D488" s="25">
        <v>0.10745499889769129</v>
      </c>
      <c r="E488" s="32">
        <v>3</v>
      </c>
    </row>
    <row r="489" spans="1:6" x14ac:dyDescent="0.3">
      <c r="A489" s="31" t="s">
        <v>37</v>
      </c>
      <c r="B489" s="24">
        <v>43249</v>
      </c>
      <c r="C489" s="24">
        <v>45069</v>
      </c>
      <c r="D489" s="25">
        <v>0.10751680506266477</v>
      </c>
      <c r="E489" s="32">
        <v>3</v>
      </c>
    </row>
    <row r="490" spans="1:6" x14ac:dyDescent="0.3">
      <c r="A490" s="23" t="s">
        <v>38</v>
      </c>
      <c r="B490" s="24">
        <v>43222</v>
      </c>
      <c r="C490" s="24">
        <v>45041</v>
      </c>
      <c r="D490" s="25">
        <v>0.10759184368669772</v>
      </c>
      <c r="E490" s="32">
        <v>3</v>
      </c>
    </row>
    <row r="491" spans="1:6" x14ac:dyDescent="0.3">
      <c r="A491" s="23" t="s">
        <v>39</v>
      </c>
      <c r="B491" s="24">
        <v>43193</v>
      </c>
      <c r="C491" s="24">
        <v>45013</v>
      </c>
      <c r="D491" s="25">
        <v>0.10793476204880544</v>
      </c>
      <c r="E491" s="32">
        <v>3</v>
      </c>
    </row>
    <row r="492" spans="1:6" x14ac:dyDescent="0.3">
      <c r="A492" s="23" t="s">
        <v>40</v>
      </c>
      <c r="B492" s="24">
        <v>43165</v>
      </c>
      <c r="C492" s="24">
        <v>44985</v>
      </c>
      <c r="D492" s="25">
        <v>0.10803295296827543</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-0.68882411334650784</v>
      </c>
      <c r="D501" s="21">
        <v>-0.33275241933182131</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472</v>
      </c>
      <c r="D504" s="17" t="s">
        <v>473</v>
      </c>
      <c r="E504" s="17" t="s">
        <v>14</v>
      </c>
      <c r="F504" s="33">
        <f>(9770-9700)/9770</f>
        <v>7.164790174002047E-3</v>
      </c>
      <c r="G504" s="33">
        <f>(10070-10140)/10140</f>
        <v>-6.9033530571992107E-3</v>
      </c>
    </row>
    <row r="505" spans="1:7" x14ac:dyDescent="0.3">
      <c r="A505" s="19"/>
      <c r="B505" s="20" t="s">
        <v>15</v>
      </c>
      <c r="C505" s="21">
        <v>-2.9747930245789811E-2</v>
      </c>
      <c r="D505" s="21">
        <v>3.3251533451346127E-3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x14ac:dyDescent="0.3">
      <c r="A508" s="5" t="s">
        <v>25</v>
      </c>
    </row>
    <row r="509" spans="1:7" x14ac:dyDescent="0.3">
      <c r="A509" s="5" t="s">
        <v>26</v>
      </c>
    </row>
    <row r="510" spans="1:7" x14ac:dyDescent="0.3">
      <c r="A510" s="5" t="s">
        <v>138</v>
      </c>
    </row>
    <row r="511" spans="1:7" x14ac:dyDescent="0.3">
      <c r="A511" s="5" t="s">
        <v>441</v>
      </c>
    </row>
    <row r="512" spans="1:7" x14ac:dyDescent="0.3">
      <c r="A512" s="5" t="s">
        <v>140</v>
      </c>
    </row>
    <row r="513" spans="1:6" x14ac:dyDescent="0.3">
      <c r="A513" s="5" t="s">
        <v>30</v>
      </c>
    </row>
    <row r="514" spans="1:6" x14ac:dyDescent="0.3">
      <c r="A514" s="88" t="s">
        <v>31</v>
      </c>
      <c r="B514" s="89"/>
      <c r="C514" s="89"/>
      <c r="D514" s="90"/>
      <c r="E514" s="28" t="b">
        <v>1</v>
      </c>
      <c r="F514" s="33"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43277</v>
      </c>
      <c r="C517" s="24">
        <v>45104</v>
      </c>
      <c r="D517" s="25">
        <v>0.10063457630886481</v>
      </c>
      <c r="E517" s="32">
        <v>3</v>
      </c>
    </row>
    <row r="518" spans="1:6" x14ac:dyDescent="0.3">
      <c r="A518" s="31" t="s">
        <v>37</v>
      </c>
      <c r="B518" s="24">
        <v>43249</v>
      </c>
      <c r="C518" s="24">
        <v>45076</v>
      </c>
      <c r="D518" s="25">
        <v>0.10064622932010041</v>
      </c>
      <c r="E518" s="32">
        <v>3</v>
      </c>
    </row>
    <row r="519" spans="1:6" x14ac:dyDescent="0.3">
      <c r="A519" s="23" t="s">
        <v>38</v>
      </c>
      <c r="B519" s="24">
        <v>43214</v>
      </c>
      <c r="C519" s="24">
        <v>45041</v>
      </c>
      <c r="D519" s="25">
        <v>0.10072446591237638</v>
      </c>
      <c r="E519" s="32">
        <v>3</v>
      </c>
    </row>
    <row r="520" spans="1:6" x14ac:dyDescent="0.3">
      <c r="A520" s="23" t="s">
        <v>39</v>
      </c>
      <c r="B520" s="24">
        <v>43186</v>
      </c>
      <c r="C520" s="24">
        <v>45013</v>
      </c>
      <c r="D520" s="25">
        <v>0.10072988995134642</v>
      </c>
      <c r="E520" s="32">
        <v>3</v>
      </c>
    </row>
    <row r="521" spans="1:6" x14ac:dyDescent="0.3">
      <c r="A521" s="23" t="s">
        <v>40</v>
      </c>
      <c r="B521" s="24">
        <v>43158</v>
      </c>
      <c r="C521" s="24">
        <v>44985</v>
      </c>
      <c r="D521" s="25">
        <v>0.10084415670401313</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418</v>
      </c>
      <c r="D529" s="18" t="s">
        <v>380</v>
      </c>
      <c r="E529" s="17" t="s">
        <v>14</v>
      </c>
    </row>
    <row r="530" spans="1:7" x14ac:dyDescent="0.3">
      <c r="A530" s="19"/>
      <c r="B530" s="20" t="s">
        <v>15</v>
      </c>
      <c r="C530" s="21">
        <v>-0.7096717430677586</v>
      </c>
      <c r="D530" s="21">
        <v>-0.30573154112621637</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268</v>
      </c>
      <c r="D533" s="17" t="s">
        <v>251</v>
      </c>
      <c r="E533" s="17" t="s">
        <v>14</v>
      </c>
      <c r="F533" s="33">
        <f>(9490-9550)/9550</f>
        <v>-6.2827225130890054E-3</v>
      </c>
      <c r="G533" s="33">
        <f>(10080-10100)/10100</f>
        <v>-1.9801980198019802E-3</v>
      </c>
    </row>
    <row r="534" spans="1:7" x14ac:dyDescent="0.3">
      <c r="A534" s="19"/>
      <c r="B534" s="20" t="s">
        <v>15</v>
      </c>
      <c r="C534" s="21">
        <v>-5.1314178784092279E-2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x14ac:dyDescent="0.3">
      <c r="A537" s="5" t="s">
        <v>25</v>
      </c>
    </row>
    <row r="538" spans="1:7" x14ac:dyDescent="0.3">
      <c r="A538" s="5" t="s">
        <v>26</v>
      </c>
    </row>
    <row r="539" spans="1:7" x14ac:dyDescent="0.3">
      <c r="A539" s="5" t="s">
        <v>49</v>
      </c>
    </row>
    <row r="540" spans="1:7" x14ac:dyDescent="0.3">
      <c r="A540" s="5" t="s">
        <v>382</v>
      </c>
    </row>
    <row r="541" spans="1:7" x14ac:dyDescent="0.3">
      <c r="A541" s="5" t="s">
        <v>333</v>
      </c>
    </row>
    <row r="542" spans="1:7" x14ac:dyDescent="0.3">
      <c r="A542" s="5" t="s">
        <v>30</v>
      </c>
    </row>
    <row r="543" spans="1:7" x14ac:dyDescent="0.3">
      <c r="A543" s="88" t="s">
        <v>31</v>
      </c>
      <c r="B543" s="89"/>
      <c r="C543" s="89"/>
      <c r="D543" s="90"/>
      <c r="E543" s="28" t="b">
        <v>1</v>
      </c>
      <c r="F543" s="33"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43277</v>
      </c>
      <c r="C546" s="24">
        <v>45104</v>
      </c>
      <c r="D546" s="25">
        <v>0.12227423822378292</v>
      </c>
      <c r="E546" s="32">
        <v>4</v>
      </c>
    </row>
    <row r="547" spans="1:5" x14ac:dyDescent="0.3">
      <c r="A547" s="31" t="s">
        <v>37</v>
      </c>
      <c r="B547" s="24">
        <v>43270</v>
      </c>
      <c r="C547" s="24">
        <v>45076</v>
      </c>
      <c r="D547" s="25">
        <v>0.12290175071304917</v>
      </c>
      <c r="E547" s="32">
        <v>4</v>
      </c>
    </row>
    <row r="548" spans="1:5" x14ac:dyDescent="0.3">
      <c r="A548" s="23" t="s">
        <v>38</v>
      </c>
      <c r="B548" s="24">
        <v>43270</v>
      </c>
      <c r="C548" s="24">
        <v>45041</v>
      </c>
      <c r="D548" s="25">
        <v>0.12401797865981605</v>
      </c>
      <c r="E548" s="32">
        <v>4</v>
      </c>
    </row>
    <row r="549" spans="1:5" x14ac:dyDescent="0.3">
      <c r="A549" s="23" t="s">
        <v>39</v>
      </c>
      <c r="B549" s="24">
        <v>43270</v>
      </c>
      <c r="C549" s="24">
        <v>45013</v>
      </c>
      <c r="D549" s="25">
        <v>0.12476760511503894</v>
      </c>
      <c r="E549" s="32">
        <v>4</v>
      </c>
    </row>
    <row r="550" spans="1:5" x14ac:dyDescent="0.3">
      <c r="A550" s="23" t="s">
        <v>40</v>
      </c>
      <c r="B550" s="24">
        <v>43270</v>
      </c>
      <c r="C550" s="24">
        <v>44985</v>
      </c>
      <c r="D550" s="25">
        <v>0.12560213576172913</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-0.67590189117894872</v>
      </c>
      <c r="D559" s="21">
        <v>-0.27706758550261623</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-5.4829371346941325E-2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x14ac:dyDescent="0.3">
      <c r="A566" s="5" t="s">
        <v>25</v>
      </c>
    </row>
    <row r="567" spans="1:7" x14ac:dyDescent="0.3">
      <c r="A567" s="5" t="s">
        <v>26</v>
      </c>
    </row>
    <row r="568" spans="1:7" x14ac:dyDescent="0.3">
      <c r="A568" s="5" t="s">
        <v>49</v>
      </c>
    </row>
    <row r="569" spans="1:7" x14ac:dyDescent="0.3">
      <c r="A569" s="5" t="s">
        <v>385</v>
      </c>
    </row>
    <row r="570" spans="1:7" x14ac:dyDescent="0.3">
      <c r="A570" s="5" t="s">
        <v>333</v>
      </c>
    </row>
    <row r="571" spans="1:7" x14ac:dyDescent="0.3">
      <c r="A571" s="5" t="s">
        <v>30</v>
      </c>
    </row>
    <row r="572" spans="1:7" x14ac:dyDescent="0.3">
      <c r="A572" s="88" t="s">
        <v>31</v>
      </c>
      <c r="B572" s="89"/>
      <c r="C572" s="89"/>
      <c r="D572" s="90"/>
      <c r="E572" s="28" t="b">
        <v>1</v>
      </c>
      <c r="F572" s="33"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43277</v>
      </c>
      <c r="C575" s="24">
        <v>45104</v>
      </c>
      <c r="D575" s="25">
        <v>0.10125705850570597</v>
      </c>
      <c r="E575" s="32">
        <v>3</v>
      </c>
    </row>
    <row r="576" spans="1:7" x14ac:dyDescent="0.3">
      <c r="A576" s="31" t="s">
        <v>37</v>
      </c>
      <c r="B576" s="24">
        <v>43270</v>
      </c>
      <c r="C576" s="24">
        <v>45076</v>
      </c>
      <c r="D576" s="25">
        <v>0.10179026995965161</v>
      </c>
      <c r="E576" s="32">
        <v>3</v>
      </c>
    </row>
    <row r="577" spans="1:5" x14ac:dyDescent="0.3">
      <c r="A577" s="23" t="s">
        <v>38</v>
      </c>
      <c r="B577" s="24">
        <v>43270</v>
      </c>
      <c r="C577" s="24">
        <v>45041</v>
      </c>
      <c r="D577" s="25">
        <v>0.10271609635089884</v>
      </c>
      <c r="E577" s="32">
        <v>3</v>
      </c>
    </row>
    <row r="578" spans="1:5" x14ac:dyDescent="0.3">
      <c r="A578" s="23" t="s">
        <v>39</v>
      </c>
      <c r="B578" s="24">
        <v>43270</v>
      </c>
      <c r="C578" s="24">
        <v>45013</v>
      </c>
      <c r="D578" s="25">
        <v>0.10338309303103446</v>
      </c>
      <c r="E578" s="32">
        <v>3</v>
      </c>
    </row>
    <row r="579" spans="1:5" x14ac:dyDescent="0.3">
      <c r="A579" s="23" t="s">
        <v>40</v>
      </c>
      <c r="B579" s="24">
        <v>43270</v>
      </c>
      <c r="C579" s="24">
        <v>44985</v>
      </c>
      <c r="D579" s="25">
        <v>0.1040919103062075</v>
      </c>
      <c r="E579" s="32">
        <v>3</v>
      </c>
    </row>
  </sheetData>
  <mergeCells count="120">
    <mergeCell ref="A552:E552"/>
    <mergeCell ref="C553:C555"/>
    <mergeCell ref="D553:D555"/>
    <mergeCell ref="E553:E555"/>
    <mergeCell ref="A572:D572"/>
    <mergeCell ref="A573:E573"/>
    <mergeCell ref="A523:E523"/>
    <mergeCell ref="C524:C526"/>
    <mergeCell ref="D524:D526"/>
    <mergeCell ref="E524:E526"/>
    <mergeCell ref="A543:D543"/>
    <mergeCell ref="A544:E544"/>
    <mergeCell ref="A494:E494"/>
    <mergeCell ref="C495:C497"/>
    <mergeCell ref="D495:D497"/>
    <mergeCell ref="E495:E497"/>
    <mergeCell ref="A514:D514"/>
    <mergeCell ref="A515:E515"/>
    <mergeCell ref="A465:E465"/>
    <mergeCell ref="C466:C468"/>
    <mergeCell ref="D466:D468"/>
    <mergeCell ref="E466:E468"/>
    <mergeCell ref="A485:D485"/>
    <mergeCell ref="A486:E486"/>
    <mergeCell ref="A436:E436"/>
    <mergeCell ref="C437:C439"/>
    <mergeCell ref="D437:D439"/>
    <mergeCell ref="E437:E439"/>
    <mergeCell ref="A456:D456"/>
    <mergeCell ref="A457:E457"/>
    <mergeCell ref="A407:E407"/>
    <mergeCell ref="C408:C410"/>
    <mergeCell ref="D408:D410"/>
    <mergeCell ref="E408:E410"/>
    <mergeCell ref="A427:D427"/>
    <mergeCell ref="A428:E428"/>
    <mergeCell ref="A378:E378"/>
    <mergeCell ref="C379:C381"/>
    <mergeCell ref="D379:D381"/>
    <mergeCell ref="E379:E381"/>
    <mergeCell ref="A398:D398"/>
    <mergeCell ref="A399:E399"/>
    <mergeCell ref="A349:E349"/>
    <mergeCell ref="C350:C352"/>
    <mergeCell ref="D350:D352"/>
    <mergeCell ref="E350:E352"/>
    <mergeCell ref="A369:D369"/>
    <mergeCell ref="A370:E370"/>
    <mergeCell ref="A320:E320"/>
    <mergeCell ref="C321:C323"/>
    <mergeCell ref="D321:D323"/>
    <mergeCell ref="E321:E323"/>
    <mergeCell ref="A340:D340"/>
    <mergeCell ref="A341:E341"/>
    <mergeCell ref="A291:E291"/>
    <mergeCell ref="C292:C294"/>
    <mergeCell ref="D292:D294"/>
    <mergeCell ref="E292:E294"/>
    <mergeCell ref="A311:D311"/>
    <mergeCell ref="A312:E312"/>
    <mergeCell ref="A262:E262"/>
    <mergeCell ref="C263:C265"/>
    <mergeCell ref="D263:D265"/>
    <mergeCell ref="E263:E265"/>
    <mergeCell ref="A282:D282"/>
    <mergeCell ref="A283:E283"/>
    <mergeCell ref="A233:E233"/>
    <mergeCell ref="C234:C236"/>
    <mergeCell ref="D234:D236"/>
    <mergeCell ref="E234:E236"/>
    <mergeCell ref="A253:D253"/>
    <mergeCell ref="A254:E254"/>
    <mergeCell ref="A204:E204"/>
    <mergeCell ref="A137:D137"/>
    <mergeCell ref="A138:E138"/>
    <mergeCell ref="C205:C207"/>
    <mergeCell ref="D205:D207"/>
    <mergeCell ref="E205:E207"/>
    <mergeCell ref="A224:D224"/>
    <mergeCell ref="A225:E225"/>
    <mergeCell ref="A175:E175"/>
    <mergeCell ref="C176:C178"/>
    <mergeCell ref="D176:D178"/>
    <mergeCell ref="E176:E178"/>
    <mergeCell ref="A195:D195"/>
    <mergeCell ref="A196:E196"/>
    <mergeCell ref="A146:E146"/>
    <mergeCell ref="A80:E80"/>
    <mergeCell ref="C147:C149"/>
    <mergeCell ref="D147:D149"/>
    <mergeCell ref="E147:E149"/>
    <mergeCell ref="A166:D166"/>
    <mergeCell ref="A167:E167"/>
    <mergeCell ref="C118:C120"/>
    <mergeCell ref="D118:D120"/>
    <mergeCell ref="E118:E120"/>
    <mergeCell ref="A30:E30"/>
    <mergeCell ref="C31:C33"/>
    <mergeCell ref="D31:D33"/>
    <mergeCell ref="E31:E33"/>
    <mergeCell ref="A50:D50"/>
    <mergeCell ref="A51:E51"/>
    <mergeCell ref="A117:E117"/>
    <mergeCell ref="A1:E1"/>
    <mergeCell ref="C2:C4"/>
    <mergeCell ref="D2:D4"/>
    <mergeCell ref="E2:E4"/>
    <mergeCell ref="A21:D21"/>
    <mergeCell ref="A22:E22"/>
    <mergeCell ref="A59:E59"/>
    <mergeCell ref="C60:C62"/>
    <mergeCell ref="D60:D62"/>
    <mergeCell ref="E60:E62"/>
    <mergeCell ref="A88:E88"/>
    <mergeCell ref="C89:C91"/>
    <mergeCell ref="D89:D91"/>
    <mergeCell ref="E89:E91"/>
    <mergeCell ref="A108:D108"/>
    <mergeCell ref="A109:E109"/>
    <mergeCell ref="A79:D7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4BDC-B20A-433E-A397-63AD145A09CC}">
  <dimension ref="A1:G579"/>
  <sheetViews>
    <sheetView topLeftCell="A562" workbookViewId="0">
      <selection activeCell="A552" sqref="A552:E552"/>
    </sheetView>
  </sheetViews>
  <sheetFormatPr baseColWidth="10" defaultRowHeight="14.4" x14ac:dyDescent="0.3"/>
  <cols>
    <col min="1" max="1" width="20.109375" customWidth="1"/>
    <col min="2" max="2" width="55.44140625" customWidth="1"/>
    <col min="6" max="7" width="13.33203125" bestFit="1"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8" t="s">
        <v>10</v>
      </c>
      <c r="B7" s="16" t="s">
        <v>11</v>
      </c>
      <c r="C7" s="17" t="s">
        <v>414</v>
      </c>
      <c r="D7" s="18" t="s">
        <v>13</v>
      </c>
      <c r="E7" s="17" t="s">
        <v>14</v>
      </c>
    </row>
    <row r="8" spans="1:7" x14ac:dyDescent="0.3">
      <c r="A8" s="19"/>
      <c r="B8" s="20" t="s">
        <v>15</v>
      </c>
      <c r="C8" s="21">
        <v>-0.48661276138311549</v>
      </c>
      <c r="D8" s="21">
        <v>-0.18202367782819351</v>
      </c>
      <c r="E8" s="22"/>
    </row>
    <row r="9" spans="1:7" x14ac:dyDescent="0.3">
      <c r="A9" s="8" t="s">
        <v>16</v>
      </c>
      <c r="B9" s="16" t="s">
        <v>11</v>
      </c>
      <c r="C9" s="17" t="s">
        <v>17</v>
      </c>
      <c r="D9" s="17" t="s">
        <v>227</v>
      </c>
      <c r="E9" s="17" t="s">
        <v>14</v>
      </c>
    </row>
    <row r="10" spans="1:7" x14ac:dyDescent="0.3">
      <c r="A10" s="19"/>
      <c r="B10" s="20" t="s">
        <v>15</v>
      </c>
      <c r="C10" s="21">
        <v>-0.17081007141479332</v>
      </c>
      <c r="D10" s="21">
        <v>-4.6291311522888012E-2</v>
      </c>
      <c r="E10" s="22"/>
    </row>
    <row r="11" spans="1:7" x14ac:dyDescent="0.3">
      <c r="A11" s="8" t="s">
        <v>19</v>
      </c>
      <c r="B11" s="16" t="s">
        <v>11</v>
      </c>
      <c r="C11" s="17" t="s">
        <v>184</v>
      </c>
      <c r="D11" s="17" t="s">
        <v>243</v>
      </c>
      <c r="E11" s="17" t="s">
        <v>14</v>
      </c>
      <c r="F11" s="33">
        <f>(9500-9540)/9540</f>
        <v>-4.1928721174004195E-3</v>
      </c>
      <c r="G11" s="33">
        <f>(10090-10100)/10100</f>
        <v>-9.9009900990099011E-4</v>
      </c>
    </row>
    <row r="12" spans="1:7" x14ac:dyDescent="0.3">
      <c r="A12" s="19"/>
      <c r="B12" s="20" t="s">
        <v>15</v>
      </c>
      <c r="C12" s="21">
        <v>-5.0390204382505521E-2</v>
      </c>
      <c r="D12" s="21">
        <v>3.0087663694300382E-3</v>
      </c>
      <c r="E12" s="22"/>
    </row>
    <row r="13" spans="1:7" x14ac:dyDescent="0.3">
      <c r="A13" s="8" t="s">
        <v>22</v>
      </c>
      <c r="B13" s="16" t="s">
        <v>11</v>
      </c>
      <c r="C13" s="17" t="s">
        <v>23</v>
      </c>
      <c r="D13" s="17" t="s">
        <v>24</v>
      </c>
      <c r="E13" s="17" t="s">
        <v>14</v>
      </c>
    </row>
    <row r="14" spans="1:7" x14ac:dyDescent="0.3">
      <c r="A14" s="19"/>
      <c r="B14" s="20" t="s">
        <v>15</v>
      </c>
      <c r="C14" s="21">
        <v>0.11098701768095109</v>
      </c>
      <c r="D14" s="21">
        <v>3.3841123997990996E-2</v>
      </c>
      <c r="E14" s="22"/>
    </row>
    <row r="15" spans="1:7" x14ac:dyDescent="0.3">
      <c r="A15" s="5" t="s">
        <v>25</v>
      </c>
    </row>
    <row r="16" spans="1:7" x14ac:dyDescent="0.3">
      <c r="A16" s="5" t="s">
        <v>26</v>
      </c>
    </row>
    <row r="17" spans="1:6" x14ac:dyDescent="0.3">
      <c r="A17" s="5" t="s">
        <v>49</v>
      </c>
    </row>
    <row r="18" spans="1:6" x14ac:dyDescent="0.3">
      <c r="A18" s="5" t="s">
        <v>330</v>
      </c>
    </row>
    <row r="19" spans="1:6" x14ac:dyDescent="0.3">
      <c r="A19" s="5" t="s">
        <v>29</v>
      </c>
    </row>
    <row r="20" spans="1:6" x14ac:dyDescent="0.3">
      <c r="A20" s="5" t="s">
        <v>30</v>
      </c>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43669</v>
      </c>
      <c r="C24" s="24">
        <v>45132</v>
      </c>
      <c r="D24" s="25">
        <v>7.5638144053747303E-2</v>
      </c>
      <c r="E24" s="32">
        <v>3</v>
      </c>
    </row>
    <row r="25" spans="1:6" x14ac:dyDescent="0.3">
      <c r="A25" s="31" t="s">
        <v>37</v>
      </c>
      <c r="B25" s="24">
        <v>43641</v>
      </c>
      <c r="C25" s="24">
        <v>45104</v>
      </c>
      <c r="D25" s="25">
        <v>7.5509325736707281E-2</v>
      </c>
      <c r="E25" s="32">
        <v>3</v>
      </c>
    </row>
    <row r="26" spans="1:6" x14ac:dyDescent="0.3">
      <c r="A26" s="23" t="s">
        <v>38</v>
      </c>
      <c r="B26" s="24">
        <v>43613</v>
      </c>
      <c r="C26" s="24">
        <v>45076</v>
      </c>
      <c r="D26" s="25">
        <v>7.5740096958836794E-2</v>
      </c>
      <c r="E26" s="32">
        <v>3</v>
      </c>
    </row>
    <row r="27" spans="1:6" x14ac:dyDescent="0.3">
      <c r="A27" s="23" t="s">
        <v>39</v>
      </c>
      <c r="B27" s="24">
        <v>43578</v>
      </c>
      <c r="C27" s="24">
        <v>45041</v>
      </c>
      <c r="D27" s="25">
        <v>7.594702379702005E-2</v>
      </c>
      <c r="E27" s="32">
        <v>3</v>
      </c>
    </row>
    <row r="28" spans="1:6" x14ac:dyDescent="0.3">
      <c r="A28" s="23" t="s">
        <v>40</v>
      </c>
      <c r="B28" s="24">
        <v>43550</v>
      </c>
      <c r="C28" s="24">
        <v>45013</v>
      </c>
      <c r="D28" s="25">
        <v>7.6038989903808793E-2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8" t="s">
        <v>10</v>
      </c>
      <c r="B36" s="16" t="s">
        <v>11</v>
      </c>
      <c r="C36" s="17" t="s">
        <v>331</v>
      </c>
      <c r="D36" s="18" t="s">
        <v>42</v>
      </c>
      <c r="E36" s="17" t="s">
        <v>14</v>
      </c>
    </row>
    <row r="37" spans="1:7" x14ac:dyDescent="0.3">
      <c r="A37" s="19"/>
      <c r="B37" s="20" t="s">
        <v>15</v>
      </c>
      <c r="C37" s="21">
        <v>-0.70745067161159514</v>
      </c>
      <c r="D37" s="21">
        <v>-0.30371124656405746</v>
      </c>
      <c r="E37" s="22"/>
    </row>
    <row r="38" spans="1:7" x14ac:dyDescent="0.3">
      <c r="A38" s="8" t="s">
        <v>16</v>
      </c>
      <c r="B38" s="16" t="s">
        <v>11</v>
      </c>
      <c r="C38" s="17" t="s">
        <v>43</v>
      </c>
      <c r="D38" s="17" t="s">
        <v>44</v>
      </c>
      <c r="E38" s="17" t="s">
        <v>14</v>
      </c>
    </row>
    <row r="39" spans="1:7" x14ac:dyDescent="0.3">
      <c r="A39" s="19"/>
      <c r="B39" s="20" t="s">
        <v>15</v>
      </c>
      <c r="C39" s="21">
        <v>-0.2368179688415134</v>
      </c>
      <c r="D39" s="21">
        <v>-0.10035389916003834</v>
      </c>
      <c r="E39" s="22"/>
    </row>
    <row r="40" spans="1:7" x14ac:dyDescent="0.3">
      <c r="A40" s="8" t="s">
        <v>19</v>
      </c>
      <c r="B40" s="16" t="s">
        <v>11</v>
      </c>
      <c r="C40" s="17" t="s">
        <v>415</v>
      </c>
      <c r="D40" s="17" t="s">
        <v>332</v>
      </c>
      <c r="E40" s="17" t="s">
        <v>14</v>
      </c>
      <c r="F40" s="33">
        <f>(9510-9640)/9640</f>
        <v>-1.3485477178423237E-2</v>
      </c>
      <c r="G40" s="33">
        <f>(9880-9890)/9890</f>
        <v>-1.0111223458038423E-3</v>
      </c>
    </row>
    <row r="41" spans="1:7" x14ac:dyDescent="0.3">
      <c r="A41" s="19"/>
      <c r="B41" s="20" t="s">
        <v>15</v>
      </c>
      <c r="C41" s="21">
        <v>-4.9309110445060478E-2</v>
      </c>
      <c r="D41" s="21">
        <v>-4.0056087495966564E-3</v>
      </c>
      <c r="E41" s="22"/>
    </row>
    <row r="42" spans="1:7" x14ac:dyDescent="0.3">
      <c r="A42" s="8" t="s">
        <v>22</v>
      </c>
      <c r="B42" s="16" t="s">
        <v>11</v>
      </c>
      <c r="C42" s="17" t="s">
        <v>47</v>
      </c>
      <c r="D42" s="17" t="s">
        <v>386</v>
      </c>
      <c r="E42" s="17" t="s">
        <v>14</v>
      </c>
    </row>
    <row r="43" spans="1:7" x14ac:dyDescent="0.3">
      <c r="A43" s="19"/>
      <c r="B43" s="20" t="s">
        <v>15</v>
      </c>
      <c r="C43" s="21">
        <v>0.24686012108449584</v>
      </c>
      <c r="D43" s="21">
        <v>7.8413893966054804E-2</v>
      </c>
      <c r="E43" s="22"/>
    </row>
    <row r="44" spans="1:7" x14ac:dyDescent="0.3">
      <c r="A44" s="5" t="s">
        <v>25</v>
      </c>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43305</v>
      </c>
      <c r="C53" s="24">
        <v>45132</v>
      </c>
      <c r="D53" s="25">
        <v>0.11760284817454397</v>
      </c>
      <c r="E53" s="32">
        <v>3</v>
      </c>
    </row>
    <row r="54" spans="1:6" x14ac:dyDescent="0.3">
      <c r="A54" s="31" t="s">
        <v>37</v>
      </c>
      <c r="B54" s="24">
        <v>43277</v>
      </c>
      <c r="C54" s="24">
        <v>45104</v>
      </c>
      <c r="D54" s="25">
        <v>0.11764225529940311</v>
      </c>
      <c r="E54" s="32">
        <v>3</v>
      </c>
    </row>
    <row r="55" spans="1:6" x14ac:dyDescent="0.3">
      <c r="A55" s="23" t="s">
        <v>38</v>
      </c>
      <c r="B55" s="24">
        <v>43249</v>
      </c>
      <c r="C55" s="24">
        <v>45076</v>
      </c>
      <c r="D55" s="25">
        <v>0.11765717004728236</v>
      </c>
      <c r="E55" s="32">
        <v>3</v>
      </c>
    </row>
    <row r="56" spans="1:6" x14ac:dyDescent="0.3">
      <c r="A56" s="23" t="s">
        <v>39</v>
      </c>
      <c r="B56" s="24">
        <v>43214</v>
      </c>
      <c r="C56" s="24">
        <v>45041</v>
      </c>
      <c r="D56" s="25">
        <v>0.11792072410528039</v>
      </c>
      <c r="E56" s="32">
        <v>3</v>
      </c>
    </row>
    <row r="57" spans="1:6" x14ac:dyDescent="0.3">
      <c r="A57" s="23" t="s">
        <v>40</v>
      </c>
      <c r="B57" s="24">
        <v>43186</v>
      </c>
      <c r="C57" s="24">
        <v>45013</v>
      </c>
      <c r="D57" s="25">
        <v>0.11797461730867738</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8" t="s">
        <v>10</v>
      </c>
      <c r="B65" s="16" t="s">
        <v>11</v>
      </c>
      <c r="C65" s="17" t="s">
        <v>281</v>
      </c>
      <c r="D65" s="18" t="s">
        <v>53</v>
      </c>
      <c r="E65" s="17" t="s">
        <v>14</v>
      </c>
    </row>
    <row r="66" spans="1:7" x14ac:dyDescent="0.3">
      <c r="A66" s="19"/>
      <c r="B66" s="20" t="s">
        <v>15</v>
      </c>
      <c r="C66" s="21">
        <v>-0.72853190919726862</v>
      </c>
      <c r="D66" s="21">
        <v>-0.31413178763018235</v>
      </c>
      <c r="E66" s="22"/>
    </row>
    <row r="67" spans="1:7" x14ac:dyDescent="0.3">
      <c r="A67" s="8" t="s">
        <v>16</v>
      </c>
      <c r="B67" s="16" t="s">
        <v>11</v>
      </c>
      <c r="C67" s="17" t="s">
        <v>54</v>
      </c>
      <c r="D67" s="17" t="s">
        <v>55</v>
      </c>
      <c r="E67" s="17" t="s">
        <v>14</v>
      </c>
    </row>
    <row r="68" spans="1:7" x14ac:dyDescent="0.3">
      <c r="A68" s="19"/>
      <c r="B68" s="20" t="s">
        <v>15</v>
      </c>
      <c r="C68" s="21">
        <v>-0.26436082210035372</v>
      </c>
      <c r="D68" s="21">
        <v>-8.9988529727498157E-2</v>
      </c>
      <c r="E68" s="22"/>
    </row>
    <row r="69" spans="1:7" x14ac:dyDescent="0.3">
      <c r="A69" s="8" t="s">
        <v>19</v>
      </c>
      <c r="B69" s="16" t="s">
        <v>11</v>
      </c>
      <c r="C69" s="17" t="s">
        <v>416</v>
      </c>
      <c r="D69" s="17" t="s">
        <v>439</v>
      </c>
      <c r="E69" s="17" t="s">
        <v>14</v>
      </c>
      <c r="F69" s="33">
        <f>(9330-9410)/9410</f>
        <v>-8.5015940488841653E-3</v>
      </c>
      <c r="G69" s="33">
        <f>(10150-10110)/10110</f>
        <v>3.956478733926805E-3</v>
      </c>
    </row>
    <row r="70" spans="1:7" x14ac:dyDescent="0.3">
      <c r="A70" s="19"/>
      <c r="B70" s="20" t="s">
        <v>15</v>
      </c>
      <c r="C70" s="21">
        <v>-6.7285625388923465E-2</v>
      </c>
      <c r="D70" s="21">
        <v>4.99769406771855E-3</v>
      </c>
      <c r="E70" s="22"/>
    </row>
    <row r="71" spans="1:7" x14ac:dyDescent="0.3">
      <c r="A71" s="8" t="s">
        <v>22</v>
      </c>
      <c r="B71" s="16" t="s">
        <v>11</v>
      </c>
      <c r="C71" s="17" t="s">
        <v>57</v>
      </c>
      <c r="D71" s="17" t="s">
        <v>335</v>
      </c>
      <c r="E71" s="17" t="s">
        <v>14</v>
      </c>
    </row>
    <row r="72" spans="1:7" x14ac:dyDescent="0.3">
      <c r="A72" s="19"/>
      <c r="B72" s="20" t="s">
        <v>15</v>
      </c>
      <c r="C72" s="21">
        <v>0.20672817384674036</v>
      </c>
      <c r="D72" s="21">
        <v>6.858003677855895E-2</v>
      </c>
      <c r="E72" s="22"/>
    </row>
    <row r="73" spans="1:7" x14ac:dyDescent="0.3">
      <c r="A73" s="5" t="s">
        <v>25</v>
      </c>
    </row>
    <row r="74" spans="1:7" x14ac:dyDescent="0.3">
      <c r="A74" s="5" t="s">
        <v>26</v>
      </c>
    </row>
    <row r="75" spans="1:7" x14ac:dyDescent="0.3">
      <c r="A75" s="5" t="s">
        <v>49</v>
      </c>
    </row>
    <row r="76" spans="1:7" x14ac:dyDescent="0.3">
      <c r="A76" s="5" t="s">
        <v>474</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43305</v>
      </c>
      <c r="C82" s="24">
        <v>45132</v>
      </c>
      <c r="D82" s="25">
        <v>0.11406064916163744</v>
      </c>
      <c r="E82" s="32">
        <v>3</v>
      </c>
    </row>
    <row r="83" spans="1:5" x14ac:dyDescent="0.3">
      <c r="A83" s="31" t="s">
        <v>37</v>
      </c>
      <c r="B83" s="24">
        <v>43277</v>
      </c>
      <c r="C83" s="24">
        <v>45104</v>
      </c>
      <c r="D83" s="25">
        <v>0.1138623836242954</v>
      </c>
      <c r="E83" s="32">
        <v>3</v>
      </c>
    </row>
    <row r="84" spans="1:5" x14ac:dyDescent="0.3">
      <c r="A84" s="23" t="s">
        <v>38</v>
      </c>
      <c r="B84" s="24">
        <v>43249</v>
      </c>
      <c r="C84" s="24">
        <v>45076</v>
      </c>
      <c r="D84" s="25">
        <v>0.11382323239092539</v>
      </c>
      <c r="E84" s="32">
        <v>3</v>
      </c>
    </row>
    <row r="85" spans="1:5" x14ac:dyDescent="0.3">
      <c r="A85" s="23" t="s">
        <v>39</v>
      </c>
      <c r="B85" s="24">
        <v>43214</v>
      </c>
      <c r="C85" s="24">
        <v>45041</v>
      </c>
      <c r="D85" s="25">
        <v>0.1139154628890878</v>
      </c>
      <c r="E85" s="32">
        <v>3</v>
      </c>
    </row>
    <row r="86" spans="1:5" x14ac:dyDescent="0.3">
      <c r="A86" s="23" t="s">
        <v>40</v>
      </c>
      <c r="B86" s="24">
        <v>43186</v>
      </c>
      <c r="C86" s="24">
        <v>45013</v>
      </c>
      <c r="D86" s="25">
        <v>0.11376375943011363</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8" t="s">
        <v>10</v>
      </c>
      <c r="B94" s="16" t="s">
        <v>11</v>
      </c>
      <c r="C94" s="17" t="s">
        <v>418</v>
      </c>
      <c r="D94" s="18" t="s">
        <v>238</v>
      </c>
      <c r="E94" s="17" t="s">
        <v>14</v>
      </c>
    </row>
    <row r="95" spans="1:5" x14ac:dyDescent="0.3">
      <c r="A95" s="19"/>
      <c r="B95" s="20" t="s">
        <v>15</v>
      </c>
      <c r="C95" s="21">
        <v>-0.70950406706490798</v>
      </c>
      <c r="D95" s="21">
        <v>-0.29895106862280696</v>
      </c>
      <c r="E95" s="22"/>
    </row>
    <row r="96" spans="1:5" x14ac:dyDescent="0.3">
      <c r="A96" s="8" t="s">
        <v>16</v>
      </c>
      <c r="B96" s="16" t="s">
        <v>11</v>
      </c>
      <c r="C96" s="17" t="s">
        <v>66</v>
      </c>
      <c r="D96" s="17" t="s">
        <v>67</v>
      </c>
      <c r="E96" s="17" t="s">
        <v>14</v>
      </c>
    </row>
    <row r="97" spans="1:7" x14ac:dyDescent="0.3">
      <c r="A97" s="19"/>
      <c r="B97" s="20" t="s">
        <v>15</v>
      </c>
      <c r="C97" s="21">
        <v>-0.24374975995272918</v>
      </c>
      <c r="D97" s="21">
        <v>-9.3622915536350937E-2</v>
      </c>
      <c r="E97" s="22"/>
    </row>
    <row r="98" spans="1:7" x14ac:dyDescent="0.3">
      <c r="A98" s="8" t="s">
        <v>19</v>
      </c>
      <c r="B98" s="16" t="s">
        <v>11</v>
      </c>
      <c r="C98" s="17" t="s">
        <v>282</v>
      </c>
      <c r="D98" s="17" t="s">
        <v>205</v>
      </c>
      <c r="E98" s="17" t="s">
        <v>14</v>
      </c>
      <c r="F98" s="33">
        <f>(9400-9470)/9470</f>
        <v>-7.3917634635691657E-3</v>
      </c>
      <c r="G98" s="33">
        <f>(9800-9800)/9800</f>
        <v>0</v>
      </c>
    </row>
    <row r="99" spans="1:7" x14ac:dyDescent="0.3">
      <c r="A99" s="19"/>
      <c r="B99" s="20" t="s">
        <v>15</v>
      </c>
      <c r="C99" s="21">
        <v>-6.0281001642087495E-2</v>
      </c>
      <c r="D99" s="21">
        <v>-6.8057558268561635E-3</v>
      </c>
      <c r="E99" s="22"/>
    </row>
    <row r="100" spans="1:7" x14ac:dyDescent="0.3">
      <c r="A100" s="8" t="s">
        <v>22</v>
      </c>
      <c r="B100" s="16" t="s">
        <v>11</v>
      </c>
      <c r="C100" s="17" t="s">
        <v>70</v>
      </c>
      <c r="D100" s="17" t="s">
        <v>337</v>
      </c>
      <c r="E100" s="17" t="s">
        <v>14</v>
      </c>
    </row>
    <row r="101" spans="1:7" x14ac:dyDescent="0.3">
      <c r="A101" s="19"/>
      <c r="B101" s="20" t="s">
        <v>15</v>
      </c>
      <c r="C101" s="21">
        <v>0.26924092019120827</v>
      </c>
      <c r="D101" s="21">
        <v>7.8081742296484125E-2</v>
      </c>
      <c r="E101" s="22"/>
    </row>
    <row r="102" spans="1:7" x14ac:dyDescent="0.3">
      <c r="A102" s="5" t="s">
        <v>25</v>
      </c>
    </row>
    <row r="103" spans="1:7" x14ac:dyDescent="0.3">
      <c r="A103" s="5" t="s">
        <v>26</v>
      </c>
    </row>
    <row r="104" spans="1:7" x14ac:dyDescent="0.3">
      <c r="A104" s="5" t="s">
        <v>49</v>
      </c>
    </row>
    <row r="105" spans="1:7" x14ac:dyDescent="0.3">
      <c r="A105" s="5" t="s">
        <v>338</v>
      </c>
    </row>
    <row r="106" spans="1:7" x14ac:dyDescent="0.3">
      <c r="A106" s="5" t="s">
        <v>333</v>
      </c>
    </row>
    <row r="107" spans="1:7" x14ac:dyDescent="0.3">
      <c r="A107" s="5" t="s">
        <v>30</v>
      </c>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43305</v>
      </c>
      <c r="C111" s="24">
        <v>45132</v>
      </c>
      <c r="D111" s="25">
        <v>0.10838636450342458</v>
      </c>
      <c r="E111" s="32">
        <v>3</v>
      </c>
    </row>
    <row r="112" spans="1:7" x14ac:dyDescent="0.3">
      <c r="A112" s="31" t="s">
        <v>37</v>
      </c>
      <c r="B112" s="24">
        <v>43277</v>
      </c>
      <c r="C112" s="24">
        <v>45104</v>
      </c>
      <c r="D112" s="25">
        <v>0.10828622887516198</v>
      </c>
      <c r="E112" s="32">
        <v>3</v>
      </c>
    </row>
    <row r="113" spans="1:7" x14ac:dyDescent="0.3">
      <c r="A113" s="23" t="s">
        <v>38</v>
      </c>
      <c r="B113" s="24">
        <v>43249</v>
      </c>
      <c r="C113" s="24">
        <v>45076</v>
      </c>
      <c r="D113" s="25">
        <v>0.10829560181982711</v>
      </c>
      <c r="E113" s="32">
        <v>3</v>
      </c>
    </row>
    <row r="114" spans="1:7" x14ac:dyDescent="0.3">
      <c r="A114" s="23" t="s">
        <v>39</v>
      </c>
      <c r="B114" s="24">
        <v>43214</v>
      </c>
      <c r="C114" s="24">
        <v>45041</v>
      </c>
      <c r="D114" s="25">
        <v>0.10830924352154192</v>
      </c>
      <c r="E114" s="32">
        <v>3</v>
      </c>
    </row>
    <row r="115" spans="1:7" x14ac:dyDescent="0.3">
      <c r="A115" s="23" t="s">
        <v>40</v>
      </c>
      <c r="B115" s="24">
        <v>43214</v>
      </c>
      <c r="C115" s="24">
        <v>45013</v>
      </c>
      <c r="D115" s="25">
        <v>0.10898165090310279</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x14ac:dyDescent="0.3">
      <c r="A123" s="8" t="s">
        <v>10</v>
      </c>
      <c r="B123" s="16" t="s">
        <v>11</v>
      </c>
      <c r="C123" s="17" t="s">
        <v>451</v>
      </c>
      <c r="D123" s="18" t="s">
        <v>78</v>
      </c>
      <c r="E123" s="17" t="s">
        <v>14</v>
      </c>
    </row>
    <row r="124" spans="1:7" x14ac:dyDescent="0.3">
      <c r="A124" s="19"/>
      <c r="B124" s="20" t="s">
        <v>15</v>
      </c>
      <c r="C124" s="21">
        <v>-0.69692675708641794</v>
      </c>
      <c r="D124" s="21">
        <v>-0.26208386958172047</v>
      </c>
      <c r="E124" s="22"/>
    </row>
    <row r="125" spans="1:7" x14ac:dyDescent="0.3">
      <c r="A125" s="8" t="s">
        <v>16</v>
      </c>
      <c r="B125" s="16" t="s">
        <v>11</v>
      </c>
      <c r="C125" s="17" t="s">
        <v>79</v>
      </c>
      <c r="D125" s="17" t="s">
        <v>80</v>
      </c>
      <c r="E125" s="17" t="s">
        <v>14</v>
      </c>
    </row>
    <row r="126" spans="1:7" x14ac:dyDescent="0.3">
      <c r="A126" s="19"/>
      <c r="B126" s="20" t="s">
        <v>15</v>
      </c>
      <c r="C126" s="21">
        <v>-0.30515803861267721</v>
      </c>
      <c r="D126" s="21">
        <v>-5.4651640399221102E-2</v>
      </c>
      <c r="E126" s="22"/>
    </row>
    <row r="127" spans="1:7" x14ac:dyDescent="0.3">
      <c r="A127" s="8" t="s">
        <v>19</v>
      </c>
      <c r="B127" s="16" t="s">
        <v>11</v>
      </c>
      <c r="C127" s="17" t="s">
        <v>411</v>
      </c>
      <c r="D127" s="17" t="s">
        <v>419</v>
      </c>
      <c r="E127" s="17" t="s">
        <v>14</v>
      </c>
      <c r="F127" s="33">
        <f>(9720-9910)/9910</f>
        <v>-1.9172552976791119E-2</v>
      </c>
      <c r="G127" s="33">
        <f>(11170-11340)/11340</f>
        <v>-1.4991181657848324E-2</v>
      </c>
    </row>
    <row r="128" spans="1:7" x14ac:dyDescent="0.3">
      <c r="A128" s="19"/>
      <c r="B128" s="20" t="s">
        <v>15</v>
      </c>
      <c r="C128" s="21">
        <v>-2.8400506054581665E-2</v>
      </c>
      <c r="D128" s="21">
        <v>2.2422682950456796E-2</v>
      </c>
      <c r="E128" s="22"/>
    </row>
    <row r="129" spans="1:6" x14ac:dyDescent="0.3">
      <c r="A129" s="8" t="s">
        <v>22</v>
      </c>
      <c r="B129" s="16" t="s">
        <v>11</v>
      </c>
      <c r="C129" s="17" t="s">
        <v>83</v>
      </c>
      <c r="D129" s="17" t="s">
        <v>475</v>
      </c>
      <c r="E129" s="17" t="s">
        <v>14</v>
      </c>
    </row>
    <row r="130" spans="1:6" x14ac:dyDescent="0.3">
      <c r="A130" s="19"/>
      <c r="B130" s="20" t="s">
        <v>15</v>
      </c>
      <c r="C130" s="21">
        <v>0.46830915457728883</v>
      </c>
      <c r="D130" s="21">
        <v>6.0641037421326871E-2</v>
      </c>
      <c r="E130" s="22"/>
    </row>
    <row r="131" spans="1:6" x14ac:dyDescent="0.3">
      <c r="A131" s="5" t="s">
        <v>25</v>
      </c>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43312</v>
      </c>
      <c r="C140" s="24">
        <v>45132</v>
      </c>
      <c r="D140" s="25">
        <v>0.18405692621383193</v>
      </c>
      <c r="E140" s="32">
        <v>4</v>
      </c>
    </row>
    <row r="141" spans="1:6" x14ac:dyDescent="0.3">
      <c r="A141" s="31" t="s">
        <v>37</v>
      </c>
      <c r="B141" s="24">
        <v>43284</v>
      </c>
      <c r="C141" s="24">
        <v>45104</v>
      </c>
      <c r="D141" s="25">
        <v>0.18380590479572176</v>
      </c>
      <c r="E141" s="32">
        <v>4</v>
      </c>
    </row>
    <row r="142" spans="1:6" x14ac:dyDescent="0.3">
      <c r="A142" s="23" t="s">
        <v>38</v>
      </c>
      <c r="B142" s="24">
        <v>43256</v>
      </c>
      <c r="C142" s="24">
        <v>45076</v>
      </c>
      <c r="D142" s="25">
        <v>0.18391480678555339</v>
      </c>
      <c r="E142" s="32">
        <v>4</v>
      </c>
    </row>
    <row r="143" spans="1:6" x14ac:dyDescent="0.3">
      <c r="A143" s="23" t="s">
        <v>39</v>
      </c>
      <c r="B143" s="24">
        <v>43214</v>
      </c>
      <c r="C143" s="24">
        <v>45034</v>
      </c>
      <c r="D143" s="25">
        <v>0.18367137515510801</v>
      </c>
      <c r="E143" s="32">
        <v>4</v>
      </c>
    </row>
    <row r="144" spans="1:6" x14ac:dyDescent="0.3">
      <c r="A144" s="23" t="s">
        <v>40</v>
      </c>
      <c r="B144" s="24">
        <v>43186</v>
      </c>
      <c r="C144" s="24">
        <v>45006</v>
      </c>
      <c r="D144" s="25">
        <v>0.1833512664274578</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x14ac:dyDescent="0.3">
      <c r="A152" s="8" t="s">
        <v>10</v>
      </c>
      <c r="B152" s="16" t="s">
        <v>11</v>
      </c>
      <c r="C152" s="17" t="s">
        <v>281</v>
      </c>
      <c r="D152" s="18" t="s">
        <v>88</v>
      </c>
      <c r="E152" s="17" t="s">
        <v>14</v>
      </c>
    </row>
    <row r="153" spans="1:7" x14ac:dyDescent="0.3">
      <c r="A153" s="19"/>
      <c r="B153" s="20" t="s">
        <v>15</v>
      </c>
      <c r="C153" s="21">
        <v>-0.72943458778224324</v>
      </c>
      <c r="D153" s="21">
        <v>-0.32260822292317182</v>
      </c>
      <c r="E153" s="22"/>
    </row>
    <row r="154" spans="1:7" x14ac:dyDescent="0.3">
      <c r="A154" s="8" t="s">
        <v>16</v>
      </c>
      <c r="B154" s="16" t="s">
        <v>11</v>
      </c>
      <c r="C154" s="17" t="s">
        <v>89</v>
      </c>
      <c r="D154" s="17" t="s">
        <v>79</v>
      </c>
      <c r="E154" s="17" t="s">
        <v>14</v>
      </c>
    </row>
    <row r="155" spans="1:7" x14ac:dyDescent="0.3">
      <c r="A155" s="19"/>
      <c r="B155" s="20" t="s">
        <v>15</v>
      </c>
      <c r="C155" s="21">
        <v>-0.27369232450942749</v>
      </c>
      <c r="D155" s="21">
        <v>-0.1140908038913655</v>
      </c>
      <c r="E155" s="22"/>
    </row>
    <row r="156" spans="1:7" x14ac:dyDescent="0.3">
      <c r="A156" s="8" t="s">
        <v>19</v>
      </c>
      <c r="B156" s="16" t="s">
        <v>11</v>
      </c>
      <c r="C156" s="17" t="s">
        <v>271</v>
      </c>
      <c r="D156" s="17" t="s">
        <v>251</v>
      </c>
      <c r="E156" s="17" t="s">
        <v>14</v>
      </c>
      <c r="F156" s="33">
        <f>(9380-9440)/9440</f>
        <v>-6.3559322033898309E-3</v>
      </c>
      <c r="G156" s="33">
        <f>(10080-10090)/10090</f>
        <v>-9.9108027750247768E-4</v>
      </c>
    </row>
    <row r="157" spans="1:7" x14ac:dyDescent="0.3">
      <c r="A157" s="19"/>
      <c r="B157" s="20" t="s">
        <v>15</v>
      </c>
      <c r="C157" s="21">
        <v>-6.204576208918211E-2</v>
      </c>
      <c r="D157" s="21">
        <v>2.6014019496058971E-3</v>
      </c>
      <c r="E157" s="22"/>
    </row>
    <row r="158" spans="1:7" x14ac:dyDescent="0.3">
      <c r="A158" s="8" t="s">
        <v>22</v>
      </c>
      <c r="B158" s="16" t="s">
        <v>11</v>
      </c>
      <c r="C158" s="17" t="s">
        <v>90</v>
      </c>
      <c r="D158" s="17" t="s">
        <v>340</v>
      </c>
      <c r="E158" s="17" t="s">
        <v>14</v>
      </c>
    </row>
    <row r="159" spans="1:7" x14ac:dyDescent="0.3">
      <c r="A159" s="19"/>
      <c r="B159" s="20" t="s">
        <v>15</v>
      </c>
      <c r="C159" s="21">
        <v>0.29521826354717895</v>
      </c>
      <c r="D159" s="21">
        <v>9.5682802272992085E-2</v>
      </c>
      <c r="E159" s="22"/>
    </row>
    <row r="160" spans="1:7" x14ac:dyDescent="0.3">
      <c r="A160" s="5" t="s">
        <v>25</v>
      </c>
    </row>
    <row r="161" spans="1:6" x14ac:dyDescent="0.3">
      <c r="A161" s="5" t="s">
        <v>26</v>
      </c>
    </row>
    <row r="162" spans="1:6" x14ac:dyDescent="0.3">
      <c r="A162" s="5" t="s">
        <v>49</v>
      </c>
    </row>
    <row r="163" spans="1:6" x14ac:dyDescent="0.3">
      <c r="A163" s="5" t="s">
        <v>178</v>
      </c>
    </row>
    <row r="164" spans="1:6" x14ac:dyDescent="0.3">
      <c r="A164" s="5" t="s">
        <v>333</v>
      </c>
    </row>
    <row r="165" spans="1:6" x14ac:dyDescent="0.3">
      <c r="A165" s="5" t="s">
        <v>30</v>
      </c>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43305</v>
      </c>
      <c r="C169" s="24">
        <v>45132</v>
      </c>
      <c r="D169" s="25">
        <v>0.1277067463940823</v>
      </c>
      <c r="E169" s="32">
        <v>4</v>
      </c>
    </row>
    <row r="170" spans="1:6" x14ac:dyDescent="0.3">
      <c r="A170" s="31" t="s">
        <v>37</v>
      </c>
      <c r="B170" s="24">
        <v>43277</v>
      </c>
      <c r="C170" s="24">
        <v>45104</v>
      </c>
      <c r="D170" s="25">
        <v>0.12763165211067548</v>
      </c>
      <c r="E170" s="32">
        <v>4</v>
      </c>
    </row>
    <row r="171" spans="1:6" x14ac:dyDescent="0.3">
      <c r="A171" s="23" t="s">
        <v>38</v>
      </c>
      <c r="B171" s="24">
        <v>43249</v>
      </c>
      <c r="C171" s="24">
        <v>45076</v>
      </c>
      <c r="D171" s="25">
        <v>0.1276928285499504</v>
      </c>
      <c r="E171" s="32">
        <v>4</v>
      </c>
    </row>
    <row r="172" spans="1:6" x14ac:dyDescent="0.3">
      <c r="A172" s="23" t="s">
        <v>39</v>
      </c>
      <c r="B172" s="24">
        <v>43214</v>
      </c>
      <c r="C172" s="24">
        <v>45041</v>
      </c>
      <c r="D172" s="25">
        <v>0.12799243182565534</v>
      </c>
      <c r="E172" s="32">
        <v>4</v>
      </c>
    </row>
    <row r="173" spans="1:6" x14ac:dyDescent="0.3">
      <c r="A173" s="23" t="s">
        <v>40</v>
      </c>
      <c r="B173" s="24">
        <v>43186</v>
      </c>
      <c r="C173" s="24">
        <v>45013</v>
      </c>
      <c r="D173" s="25">
        <v>0.12796447673857331</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x14ac:dyDescent="0.3">
      <c r="A181" s="8" t="s">
        <v>10</v>
      </c>
      <c r="B181" s="16" t="s">
        <v>11</v>
      </c>
      <c r="C181" s="17" t="s">
        <v>290</v>
      </c>
      <c r="D181" s="18" t="s">
        <v>291</v>
      </c>
      <c r="E181" s="17" t="s">
        <v>14</v>
      </c>
    </row>
    <row r="182" spans="1:7" x14ac:dyDescent="0.3">
      <c r="A182" s="19"/>
      <c r="B182" s="20" t="s">
        <v>15</v>
      </c>
      <c r="C182" s="21">
        <v>-0.39998022772210218</v>
      </c>
      <c r="D182" s="21">
        <v>-0.14414780498869306</v>
      </c>
      <c r="E182" s="22"/>
    </row>
    <row r="183" spans="1:7" x14ac:dyDescent="0.3">
      <c r="A183" s="8" t="s">
        <v>16</v>
      </c>
      <c r="B183" s="16" t="s">
        <v>11</v>
      </c>
      <c r="C183" s="17" t="s">
        <v>292</v>
      </c>
      <c r="D183" s="17" t="s">
        <v>18</v>
      </c>
      <c r="E183" s="17" t="s">
        <v>14</v>
      </c>
    </row>
    <row r="184" spans="1:7" x14ac:dyDescent="0.3">
      <c r="A184" s="19"/>
      <c r="B184" s="20" t="s">
        <v>15</v>
      </c>
      <c r="C184" s="21">
        <v>-0.16148590951500919</v>
      </c>
      <c r="D184" s="21">
        <v>-4.8995195418228388E-2</v>
      </c>
      <c r="E184" s="22"/>
    </row>
    <row r="185" spans="1:7" x14ac:dyDescent="0.3">
      <c r="A185" s="8" t="s">
        <v>19</v>
      </c>
      <c r="B185" s="16" t="s">
        <v>11</v>
      </c>
      <c r="C185" s="17" t="s">
        <v>276</v>
      </c>
      <c r="D185" s="17" t="s">
        <v>167</v>
      </c>
      <c r="E185" s="17" t="s">
        <v>14</v>
      </c>
      <c r="F185" s="33">
        <f>(9770-9820)/9820</f>
        <v>-5.0916496945010185E-3</v>
      </c>
      <c r="G185" s="33">
        <f>(10240-10310)/10310</f>
        <v>-6.7895247332686714E-3</v>
      </c>
    </row>
    <row r="186" spans="1:7" x14ac:dyDescent="0.3">
      <c r="A186" s="19"/>
      <c r="B186" s="20" t="s">
        <v>15</v>
      </c>
      <c r="C186" s="21">
        <v>-2.2702530884827099E-2</v>
      </c>
      <c r="D186" s="21">
        <v>8.0189398114454136E-3</v>
      </c>
      <c r="E186" s="22"/>
    </row>
    <row r="187" spans="1:7" x14ac:dyDescent="0.3">
      <c r="A187" s="8" t="s">
        <v>22</v>
      </c>
      <c r="B187" s="16" t="s">
        <v>11</v>
      </c>
      <c r="C187" s="17" t="s">
        <v>294</v>
      </c>
      <c r="D187" s="17" t="s">
        <v>295</v>
      </c>
      <c r="E187" s="17" t="s">
        <v>14</v>
      </c>
    </row>
    <row r="188" spans="1:7" x14ac:dyDescent="0.3">
      <c r="A188" s="19"/>
      <c r="B188" s="20" t="s">
        <v>15</v>
      </c>
      <c r="C188" s="21">
        <v>0.1131139022684966</v>
      </c>
      <c r="D188" s="21">
        <v>5.466672843059861E-2</v>
      </c>
      <c r="E188" s="22"/>
    </row>
    <row r="189" spans="1:7" x14ac:dyDescent="0.3">
      <c r="A189" s="5" t="s">
        <v>25</v>
      </c>
    </row>
    <row r="190" spans="1:7" x14ac:dyDescent="0.3">
      <c r="A190" s="5" t="s">
        <v>26</v>
      </c>
    </row>
    <row r="191" spans="1:7" x14ac:dyDescent="0.3">
      <c r="A191" s="5" t="s">
        <v>477</v>
      </c>
    </row>
    <row r="192" spans="1:7" x14ac:dyDescent="0.3">
      <c r="A192" s="5" t="s">
        <v>297</v>
      </c>
    </row>
    <row r="193" spans="1:6" x14ac:dyDescent="0.3">
      <c r="A193" s="5" t="s">
        <v>29</v>
      </c>
    </row>
    <row r="194" spans="1:6" x14ac:dyDescent="0.3">
      <c r="A194" s="5" t="s">
        <v>30</v>
      </c>
    </row>
    <row r="195" spans="1:6" x14ac:dyDescent="0.3">
      <c r="A195" s="88" t="s">
        <v>31</v>
      </c>
      <c r="B195" s="89"/>
      <c r="C195" s="89"/>
      <c r="D195" s="90"/>
      <c r="E195" s="28" t="b">
        <v>1</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43669</v>
      </c>
      <c r="C198" s="24">
        <v>45132</v>
      </c>
      <c r="D198" s="25">
        <v>7.0911240531302266E-2</v>
      </c>
      <c r="E198" s="32">
        <v>3</v>
      </c>
    </row>
    <row r="199" spans="1:6" x14ac:dyDescent="0.3">
      <c r="A199" s="31" t="s">
        <v>37</v>
      </c>
      <c r="B199" s="24">
        <v>43641</v>
      </c>
      <c r="C199" s="24">
        <v>45104</v>
      </c>
      <c r="D199" s="25">
        <v>7.0892423657144085E-2</v>
      </c>
      <c r="E199" s="32">
        <v>3</v>
      </c>
    </row>
    <row r="200" spans="1:6" x14ac:dyDescent="0.3">
      <c r="A200" s="23" t="s">
        <v>38</v>
      </c>
      <c r="B200" s="24">
        <v>43613</v>
      </c>
      <c r="C200" s="24">
        <v>45076</v>
      </c>
      <c r="D200" s="25">
        <v>7.1120168489138352E-2</v>
      </c>
      <c r="E200" s="32">
        <v>3</v>
      </c>
    </row>
    <row r="201" spans="1:6" x14ac:dyDescent="0.3">
      <c r="A201" s="23" t="s">
        <v>39</v>
      </c>
      <c r="B201" s="24">
        <v>43578</v>
      </c>
      <c r="C201" s="24">
        <v>45041</v>
      </c>
      <c r="D201" s="25">
        <v>7.1370167648988195E-2</v>
      </c>
      <c r="E201" s="32">
        <v>3</v>
      </c>
    </row>
    <row r="202" spans="1:6" x14ac:dyDescent="0.3">
      <c r="A202" s="23" t="s">
        <v>40</v>
      </c>
      <c r="B202" s="24">
        <v>43550</v>
      </c>
      <c r="C202" s="24">
        <v>45013</v>
      </c>
      <c r="D202" s="25">
        <v>7.1465040222307208E-2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8</v>
      </c>
      <c r="C208" s="10"/>
      <c r="D208" s="11"/>
      <c r="E208" s="11"/>
    </row>
    <row r="209" spans="1:7" x14ac:dyDescent="0.3">
      <c r="A209" s="12"/>
      <c r="B209" s="13" t="s">
        <v>9</v>
      </c>
      <c r="C209" s="14"/>
      <c r="D209" s="15"/>
      <c r="E209" s="15"/>
    </row>
    <row r="210" spans="1:7" x14ac:dyDescent="0.3">
      <c r="A210" s="8" t="s">
        <v>10</v>
      </c>
      <c r="B210" s="16" t="s">
        <v>11</v>
      </c>
      <c r="C210" s="17" t="s">
        <v>95</v>
      </c>
      <c r="D210" s="18" t="s">
        <v>96</v>
      </c>
      <c r="E210" s="17" t="s">
        <v>14</v>
      </c>
    </row>
    <row r="211" spans="1:7" x14ac:dyDescent="0.3">
      <c r="A211" s="19"/>
      <c r="B211" s="20" t="s">
        <v>15</v>
      </c>
      <c r="C211" s="21">
        <v>-0.8190775527571037</v>
      </c>
      <c r="D211" s="21">
        <v>-0.3723125186980496</v>
      </c>
      <c r="E211" s="22"/>
    </row>
    <row r="212" spans="1:7" x14ac:dyDescent="0.3">
      <c r="A212" s="8" t="s">
        <v>16</v>
      </c>
      <c r="B212" s="16" t="s">
        <v>11</v>
      </c>
      <c r="C212" s="17" t="s">
        <v>97</v>
      </c>
      <c r="D212" s="17" t="s">
        <v>98</v>
      </c>
      <c r="E212" s="17" t="s">
        <v>14</v>
      </c>
    </row>
    <row r="213" spans="1:7" x14ac:dyDescent="0.3">
      <c r="A213" s="19"/>
      <c r="B213" s="20" t="s">
        <v>15</v>
      </c>
      <c r="C213" s="21">
        <v>-0.25622516264378659</v>
      </c>
      <c r="D213" s="21">
        <v>-9.8805965155070896E-2</v>
      </c>
      <c r="E213" s="22"/>
    </row>
    <row r="214" spans="1:7" x14ac:dyDescent="0.3">
      <c r="A214" s="8" t="s">
        <v>19</v>
      </c>
      <c r="B214" s="16" t="s">
        <v>11</v>
      </c>
      <c r="C214" s="17" t="s">
        <v>323</v>
      </c>
      <c r="D214" s="17" t="s">
        <v>478</v>
      </c>
      <c r="E214" s="17" t="s">
        <v>14</v>
      </c>
      <c r="F214" s="33">
        <f>(9760-9850)/9850</f>
        <v>-9.1370558375634525E-3</v>
      </c>
      <c r="G214" s="33">
        <f>(10360-10290)/10290</f>
        <v>6.8027210884353739E-3</v>
      </c>
    </row>
    <row r="215" spans="1:7" x14ac:dyDescent="0.3">
      <c r="A215" s="19"/>
      <c r="B215" s="20" t="s">
        <v>15</v>
      </c>
      <c r="C215" s="21">
        <v>-2.4131921944035462E-2</v>
      </c>
      <c r="D215" s="21">
        <v>1.1886265822745434E-2</v>
      </c>
      <c r="E215" s="22"/>
    </row>
    <row r="216" spans="1:7" x14ac:dyDescent="0.3">
      <c r="A216" s="8" t="s">
        <v>22</v>
      </c>
      <c r="B216" s="16" t="s">
        <v>11</v>
      </c>
      <c r="C216" s="17" t="s">
        <v>101</v>
      </c>
      <c r="D216" s="17" t="s">
        <v>346</v>
      </c>
      <c r="E216" s="17" t="s">
        <v>14</v>
      </c>
    </row>
    <row r="217" spans="1:7" x14ac:dyDescent="0.3">
      <c r="A217" s="19"/>
      <c r="B217" s="20" t="s">
        <v>15</v>
      </c>
      <c r="C217" s="21">
        <v>0.37578180975338404</v>
      </c>
      <c r="D217" s="21">
        <v>9.9385111117586966E-2</v>
      </c>
      <c r="E217" s="22"/>
    </row>
    <row r="218" spans="1:7" x14ac:dyDescent="0.3">
      <c r="A218" s="5" t="s">
        <v>25</v>
      </c>
    </row>
    <row r="219" spans="1:7" x14ac:dyDescent="0.3">
      <c r="A219" s="5" t="s">
        <v>26</v>
      </c>
    </row>
    <row r="220" spans="1:7" x14ac:dyDescent="0.3">
      <c r="A220" s="5" t="s">
        <v>49</v>
      </c>
    </row>
    <row r="221" spans="1:7" x14ac:dyDescent="0.3">
      <c r="A221" s="5" t="s">
        <v>479</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43308</v>
      </c>
      <c r="C227" s="24">
        <v>45135</v>
      </c>
      <c r="D227" s="25">
        <v>0.14762506120944482</v>
      </c>
      <c r="E227" s="32">
        <v>4</v>
      </c>
    </row>
    <row r="228" spans="1:5" x14ac:dyDescent="0.3">
      <c r="A228" s="31" t="s">
        <v>37</v>
      </c>
      <c r="B228" s="24">
        <v>43280</v>
      </c>
      <c r="C228" s="24">
        <v>45107</v>
      </c>
      <c r="D228" s="25">
        <v>0.14755547967348026</v>
      </c>
      <c r="E228" s="32">
        <v>4</v>
      </c>
    </row>
    <row r="229" spans="1:5" x14ac:dyDescent="0.3">
      <c r="A229" s="23" t="s">
        <v>38</v>
      </c>
      <c r="B229" s="24">
        <v>43245</v>
      </c>
      <c r="C229" s="24">
        <v>45072</v>
      </c>
      <c r="D229" s="25">
        <v>0.14751122760933433</v>
      </c>
      <c r="E229" s="32">
        <v>4</v>
      </c>
    </row>
    <row r="230" spans="1:5" x14ac:dyDescent="0.3">
      <c r="A230" s="23" t="s">
        <v>39</v>
      </c>
      <c r="B230" s="24">
        <v>43217</v>
      </c>
      <c r="C230" s="24">
        <v>45044</v>
      </c>
      <c r="D230" s="25">
        <v>0.14754932909211263</v>
      </c>
      <c r="E230" s="32">
        <v>4</v>
      </c>
    </row>
    <row r="231" spans="1:5" x14ac:dyDescent="0.3">
      <c r="A231" s="23" t="s">
        <v>40</v>
      </c>
      <c r="B231" s="24">
        <v>43182</v>
      </c>
      <c r="C231" s="24">
        <v>45016</v>
      </c>
      <c r="D231" s="25">
        <v>0.147667728356213</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x14ac:dyDescent="0.3">
      <c r="A239" s="8" t="s">
        <v>10</v>
      </c>
      <c r="B239" s="16" t="s">
        <v>11</v>
      </c>
      <c r="C239" s="17" t="s">
        <v>106</v>
      </c>
      <c r="D239" s="18" t="s">
        <v>107</v>
      </c>
      <c r="E239" s="17" t="s">
        <v>14</v>
      </c>
    </row>
    <row r="240" spans="1:5" x14ac:dyDescent="0.3">
      <c r="A240" s="19"/>
      <c r="B240" s="20" t="s">
        <v>15</v>
      </c>
      <c r="C240" s="21">
        <v>-0.79278045457384472</v>
      </c>
      <c r="D240" s="21">
        <v>-0.27990681166313403</v>
      </c>
      <c r="E240" s="22"/>
    </row>
    <row r="241" spans="1:7" x14ac:dyDescent="0.3">
      <c r="A241" s="8" t="s">
        <v>16</v>
      </c>
      <c r="B241" s="16" t="s">
        <v>11</v>
      </c>
      <c r="C241" s="17" t="s">
        <v>108</v>
      </c>
      <c r="D241" s="17" t="s">
        <v>256</v>
      </c>
      <c r="E241" s="17" t="s">
        <v>14</v>
      </c>
    </row>
    <row r="242" spans="1:7" x14ac:dyDescent="0.3">
      <c r="A242" s="19"/>
      <c r="B242" s="20" t="s">
        <v>15</v>
      </c>
      <c r="C242" s="21">
        <v>-0.32728281718066421</v>
      </c>
      <c r="D242" s="21">
        <v>-2.6324519159565019E-2</v>
      </c>
      <c r="E242" s="22"/>
    </row>
    <row r="243" spans="1:7" x14ac:dyDescent="0.3">
      <c r="A243" s="8" t="s">
        <v>19</v>
      </c>
      <c r="B243" s="16" t="s">
        <v>11</v>
      </c>
      <c r="C243" s="17" t="s">
        <v>480</v>
      </c>
      <c r="D243" s="17" t="s">
        <v>481</v>
      </c>
      <c r="E243" s="17" t="s">
        <v>14</v>
      </c>
      <c r="F243" s="33">
        <f>(10970-11180)/11180</f>
        <v>-1.8783542039355994E-2</v>
      </c>
      <c r="G243" s="44">
        <f>(14090-14910)/14910</f>
        <v>-5.4996646545942322E-2</v>
      </c>
    </row>
    <row r="244" spans="1:7" x14ac:dyDescent="0.3">
      <c r="A244" s="19"/>
      <c r="B244" s="20" t="s">
        <v>15</v>
      </c>
      <c r="C244" s="21">
        <v>9.6724202058049658E-2</v>
      </c>
      <c r="D244" s="21">
        <v>7.0947270209687163E-2</v>
      </c>
      <c r="E244" s="22"/>
    </row>
    <row r="245" spans="1:7" x14ac:dyDescent="0.3">
      <c r="A245" s="8" t="s">
        <v>22</v>
      </c>
      <c r="B245" s="16" t="s">
        <v>11</v>
      </c>
      <c r="C245" s="17" t="s">
        <v>112</v>
      </c>
      <c r="D245" s="17" t="s">
        <v>482</v>
      </c>
      <c r="E245" s="17" t="s">
        <v>14</v>
      </c>
    </row>
    <row r="246" spans="1:7" x14ac:dyDescent="0.3">
      <c r="A246" s="19"/>
      <c r="B246" s="20" t="s">
        <v>15</v>
      </c>
      <c r="C246" s="21">
        <v>1.0786521931687743</v>
      </c>
      <c r="D246" s="21">
        <v>0.16793847032706966</v>
      </c>
      <c r="E246" s="22"/>
    </row>
    <row r="247" spans="1:7" x14ac:dyDescent="0.3">
      <c r="A247" s="5" t="s">
        <v>25</v>
      </c>
    </row>
    <row r="248" spans="1:7" x14ac:dyDescent="0.3">
      <c r="A248" s="5" t="s">
        <v>26</v>
      </c>
    </row>
    <row r="249" spans="1:7" x14ac:dyDescent="0.3">
      <c r="A249" s="5" t="s">
        <v>477</v>
      </c>
    </row>
    <row r="250" spans="1:7" x14ac:dyDescent="0.3">
      <c r="A250" s="5" t="s">
        <v>459</v>
      </c>
    </row>
    <row r="251" spans="1:7" x14ac:dyDescent="0.3">
      <c r="A251" s="5" t="s">
        <v>483</v>
      </c>
    </row>
    <row r="252" spans="1:7" x14ac:dyDescent="0.3">
      <c r="A252" s="5" t="s">
        <v>30</v>
      </c>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43312</v>
      </c>
      <c r="C256" s="24">
        <v>45138</v>
      </c>
      <c r="D256" s="25">
        <v>0.17313261690412443</v>
      </c>
      <c r="E256" s="32">
        <v>4</v>
      </c>
    </row>
    <row r="257" spans="1:7" x14ac:dyDescent="0.3">
      <c r="A257" s="31" t="s">
        <v>37</v>
      </c>
      <c r="B257" s="24">
        <v>43280</v>
      </c>
      <c r="C257" s="24">
        <v>45107</v>
      </c>
      <c r="D257" s="25">
        <v>0.17284555855722866</v>
      </c>
      <c r="E257" s="32">
        <v>4</v>
      </c>
    </row>
    <row r="258" spans="1:7" x14ac:dyDescent="0.3">
      <c r="A258" s="23" t="s">
        <v>38</v>
      </c>
      <c r="B258" s="24">
        <v>43251</v>
      </c>
      <c r="C258" s="24">
        <v>45077</v>
      </c>
      <c r="D258" s="25">
        <v>0.17258778639581998</v>
      </c>
      <c r="E258" s="32">
        <v>4</v>
      </c>
    </row>
    <row r="259" spans="1:7" x14ac:dyDescent="0.3">
      <c r="A259" s="23" t="s">
        <v>39</v>
      </c>
      <c r="B259" s="24">
        <v>43220</v>
      </c>
      <c r="C259" s="24">
        <v>45044</v>
      </c>
      <c r="D259" s="25">
        <v>0.17253821852908133</v>
      </c>
      <c r="E259" s="32">
        <v>4</v>
      </c>
    </row>
    <row r="260" spans="1:7" x14ac:dyDescent="0.3">
      <c r="A260" s="23" t="s">
        <v>40</v>
      </c>
      <c r="B260" s="24">
        <v>43188</v>
      </c>
      <c r="C260" s="24">
        <v>45016</v>
      </c>
      <c r="D260" s="25">
        <v>0.17225030449676665</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x14ac:dyDescent="0.3">
      <c r="A268" s="8" t="s">
        <v>10</v>
      </c>
      <c r="B268" s="16" t="s">
        <v>11</v>
      </c>
      <c r="C268" s="17" t="s">
        <v>117</v>
      </c>
      <c r="D268" s="18" t="s">
        <v>118</v>
      </c>
      <c r="E268" s="17" t="s">
        <v>14</v>
      </c>
    </row>
    <row r="269" spans="1:7" x14ac:dyDescent="0.3">
      <c r="A269" s="19"/>
      <c r="B269" s="20" t="s">
        <v>15</v>
      </c>
      <c r="C269" s="21">
        <v>-0.87175240893508976</v>
      </c>
      <c r="D269" s="21">
        <v>-0.32231867635385003</v>
      </c>
      <c r="E269" s="22"/>
    </row>
    <row r="270" spans="1:7" x14ac:dyDescent="0.3">
      <c r="A270" s="8" t="s">
        <v>16</v>
      </c>
      <c r="B270" s="16" t="s">
        <v>11</v>
      </c>
      <c r="C270" s="17" t="s">
        <v>119</v>
      </c>
      <c r="D270" s="17" t="s">
        <v>120</v>
      </c>
      <c r="E270" s="17" t="s">
        <v>14</v>
      </c>
    </row>
    <row r="271" spans="1:7" x14ac:dyDescent="0.3">
      <c r="A271" s="19"/>
      <c r="B271" s="20" t="s">
        <v>15</v>
      </c>
      <c r="C271" s="21">
        <v>-0.35109702057223935</v>
      </c>
      <c r="D271" s="21">
        <v>-9.0910378288848404E-2</v>
      </c>
      <c r="E271" s="22"/>
    </row>
    <row r="272" spans="1:7" x14ac:dyDescent="0.3">
      <c r="A272" s="8" t="s">
        <v>19</v>
      </c>
      <c r="B272" s="16" t="s">
        <v>11</v>
      </c>
      <c r="C272" s="17" t="s">
        <v>352</v>
      </c>
      <c r="D272" s="17" t="s">
        <v>429</v>
      </c>
      <c r="E272" s="17" t="s">
        <v>14</v>
      </c>
      <c r="F272" s="33">
        <f>(10030-10080)/10080</f>
        <v>-4.96031746031746E-3</v>
      </c>
      <c r="G272" s="33">
        <f>(10460-10560)/10560</f>
        <v>-9.46969696969697E-3</v>
      </c>
    </row>
    <row r="273" spans="1:6" x14ac:dyDescent="0.3">
      <c r="A273" s="19"/>
      <c r="B273" s="20" t="s">
        <v>15</v>
      </c>
      <c r="C273" s="21">
        <v>2.5183857559649692E-3</v>
      </c>
      <c r="D273" s="21">
        <v>9.1025692563448946E-3</v>
      </c>
      <c r="E273" s="22"/>
    </row>
    <row r="274" spans="1:6" x14ac:dyDescent="0.3">
      <c r="A274" s="8" t="s">
        <v>22</v>
      </c>
      <c r="B274" s="16" t="s">
        <v>11</v>
      </c>
      <c r="C274" s="17" t="s">
        <v>123</v>
      </c>
      <c r="D274" s="17" t="s">
        <v>215</v>
      </c>
      <c r="E274" s="17" t="s">
        <v>14</v>
      </c>
    </row>
    <row r="275" spans="1:6" x14ac:dyDescent="0.3">
      <c r="A275" s="19"/>
      <c r="B275" s="20" t="s">
        <v>15</v>
      </c>
      <c r="C275" s="21">
        <v>0.59567629485593065</v>
      </c>
      <c r="D275" s="21">
        <v>5.9885862992438144E-2</v>
      </c>
      <c r="E275" s="22"/>
    </row>
    <row r="276" spans="1:6" x14ac:dyDescent="0.3">
      <c r="A276" s="5" t="s">
        <v>25</v>
      </c>
    </row>
    <row r="277" spans="1:6" x14ac:dyDescent="0.3">
      <c r="A277" s="5" t="s">
        <v>26</v>
      </c>
    </row>
    <row r="278" spans="1:6" x14ac:dyDescent="0.3">
      <c r="A278" s="5" t="s">
        <v>85</v>
      </c>
    </row>
    <row r="279" spans="1:6" x14ac:dyDescent="0.3">
      <c r="A279" s="5" t="s">
        <v>431</v>
      </c>
    </row>
    <row r="280" spans="1:6" x14ac:dyDescent="0.3">
      <c r="A280" s="5" t="s">
        <v>483</v>
      </c>
    </row>
    <row r="281" spans="1:6" x14ac:dyDescent="0.3">
      <c r="A281" s="5" t="s">
        <v>30</v>
      </c>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43312</v>
      </c>
      <c r="C285" s="24">
        <v>45138</v>
      </c>
      <c r="D285" s="25">
        <v>0.20929346846449168</v>
      </c>
      <c r="E285" s="32">
        <v>5</v>
      </c>
    </row>
    <row r="286" spans="1:6" x14ac:dyDescent="0.3">
      <c r="A286" s="31" t="s">
        <v>37</v>
      </c>
      <c r="B286" s="24">
        <v>43280</v>
      </c>
      <c r="C286" s="24">
        <v>45107</v>
      </c>
      <c r="D286" s="25">
        <v>0.2085586794116803</v>
      </c>
      <c r="E286" s="32">
        <v>5</v>
      </c>
    </row>
    <row r="287" spans="1:6" x14ac:dyDescent="0.3">
      <c r="A287" s="23" t="s">
        <v>38</v>
      </c>
      <c r="B287" s="24">
        <v>43251</v>
      </c>
      <c r="C287" s="24">
        <v>45077</v>
      </c>
      <c r="D287" s="25">
        <v>0.20856164398839522</v>
      </c>
      <c r="E287" s="32">
        <v>5</v>
      </c>
    </row>
    <row r="288" spans="1:6" x14ac:dyDescent="0.3">
      <c r="A288" s="23" t="s">
        <v>39</v>
      </c>
      <c r="B288" s="24">
        <v>43220</v>
      </c>
      <c r="C288" s="24">
        <v>45044</v>
      </c>
      <c r="D288" s="25">
        <v>0.20822962107469742</v>
      </c>
      <c r="E288" s="32">
        <v>5</v>
      </c>
    </row>
    <row r="289" spans="1:7" x14ac:dyDescent="0.3">
      <c r="A289" s="23" t="s">
        <v>40</v>
      </c>
      <c r="B289" s="24">
        <v>43188</v>
      </c>
      <c r="C289" s="24">
        <v>45016</v>
      </c>
      <c r="D289" s="25">
        <v>0.20821071664822099</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x14ac:dyDescent="0.3">
      <c r="A297" s="8" t="s">
        <v>10</v>
      </c>
      <c r="B297" s="16" t="s">
        <v>11</v>
      </c>
      <c r="C297" s="17" t="s">
        <v>67</v>
      </c>
      <c r="D297" s="18" t="s">
        <v>131</v>
      </c>
      <c r="E297" s="17" t="s">
        <v>14</v>
      </c>
    </row>
    <row r="298" spans="1:7" x14ac:dyDescent="0.3">
      <c r="A298" s="19"/>
      <c r="B298" s="20" t="s">
        <v>15</v>
      </c>
      <c r="C298" s="21">
        <v>-0.25504066689581073</v>
      </c>
      <c r="D298" s="21">
        <v>-8.7795068960114908E-2</v>
      </c>
      <c r="E298" s="22"/>
    </row>
    <row r="299" spans="1:7" x14ac:dyDescent="0.3">
      <c r="A299" s="8" t="s">
        <v>16</v>
      </c>
      <c r="B299" s="16" t="s">
        <v>11</v>
      </c>
      <c r="C299" s="17" t="s">
        <v>132</v>
      </c>
      <c r="D299" s="17" t="s">
        <v>133</v>
      </c>
      <c r="E299" s="17" t="s">
        <v>14</v>
      </c>
    </row>
    <row r="300" spans="1:7" x14ac:dyDescent="0.3">
      <c r="A300" s="19"/>
      <c r="B300" s="20" t="s">
        <v>15</v>
      </c>
      <c r="C300" s="21">
        <v>-5.5390874106651999E-2</v>
      </c>
      <c r="D300" s="21">
        <v>-2.73541368948228E-2</v>
      </c>
      <c r="E300" s="22"/>
    </row>
    <row r="301" spans="1:7" x14ac:dyDescent="0.3">
      <c r="A301" s="8" t="s">
        <v>19</v>
      </c>
      <c r="B301" s="16" t="s">
        <v>11</v>
      </c>
      <c r="C301" s="17" t="s">
        <v>432</v>
      </c>
      <c r="D301" s="17" t="s">
        <v>229</v>
      </c>
      <c r="E301" s="17" t="s">
        <v>14</v>
      </c>
      <c r="F301" s="33">
        <f>(9990-10010)/10010</f>
        <v>-1.998001998001998E-3</v>
      </c>
      <c r="G301" s="33">
        <f>(10100-10130)/10130</f>
        <v>-2.9615004935834156E-3</v>
      </c>
    </row>
    <row r="302" spans="1:7" x14ac:dyDescent="0.3">
      <c r="A302" s="19"/>
      <c r="B302" s="20" t="s">
        <v>15</v>
      </c>
      <c r="C302" s="21">
        <v>-1.237465688196826E-3</v>
      </c>
      <c r="D302" s="21">
        <v>4.8549432368347745E-3</v>
      </c>
      <c r="E302" s="22"/>
    </row>
    <row r="303" spans="1:7" x14ac:dyDescent="0.3">
      <c r="A303" s="8" t="s">
        <v>22</v>
      </c>
      <c r="B303" s="16" t="s">
        <v>11</v>
      </c>
      <c r="C303" s="17" t="s">
        <v>136</v>
      </c>
      <c r="D303" s="17" t="s">
        <v>137</v>
      </c>
      <c r="E303" s="17" t="s">
        <v>14</v>
      </c>
    </row>
    <row r="304" spans="1:7" x14ac:dyDescent="0.3">
      <c r="A304" s="19"/>
      <c r="B304" s="20" t="s">
        <v>15</v>
      </c>
      <c r="C304" s="21">
        <v>6.0768910808723042E-2</v>
      </c>
      <c r="D304" s="21">
        <v>3.2275509174063854E-2</v>
      </c>
      <c r="E304" s="22"/>
    </row>
    <row r="305" spans="1:6" x14ac:dyDescent="0.3">
      <c r="A305" s="5" t="s">
        <v>25</v>
      </c>
    </row>
    <row r="306" spans="1:6" x14ac:dyDescent="0.3">
      <c r="A306" s="5" t="s">
        <v>26</v>
      </c>
    </row>
    <row r="307" spans="1:6" x14ac:dyDescent="0.3">
      <c r="A307" s="5" t="s">
        <v>138</v>
      </c>
    </row>
    <row r="308" spans="1:6" x14ac:dyDescent="0.3">
      <c r="A308" s="5" t="s">
        <v>484</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43308</v>
      </c>
      <c r="C314" s="24">
        <v>45135</v>
      </c>
      <c r="D314" s="25">
        <v>2.6752513610962151E-2</v>
      </c>
      <c r="E314" s="32">
        <v>2</v>
      </c>
    </row>
    <row r="315" spans="1:6" x14ac:dyDescent="0.3">
      <c r="A315" s="31" t="s">
        <v>37</v>
      </c>
      <c r="B315" s="24">
        <v>43280</v>
      </c>
      <c r="C315" s="24">
        <v>45107</v>
      </c>
      <c r="D315" s="25">
        <v>2.6742287971872121E-2</v>
      </c>
      <c r="E315" s="32">
        <v>2</v>
      </c>
    </row>
    <row r="316" spans="1:6" x14ac:dyDescent="0.3">
      <c r="A316" s="23" t="s">
        <v>38</v>
      </c>
      <c r="B316" s="24">
        <v>43245</v>
      </c>
      <c r="C316" s="24">
        <v>45072</v>
      </c>
      <c r="D316" s="25">
        <v>2.6733676495809117E-2</v>
      </c>
      <c r="E316" s="32">
        <v>2</v>
      </c>
    </row>
    <row r="317" spans="1:6" x14ac:dyDescent="0.3">
      <c r="A317" s="23" t="s">
        <v>39</v>
      </c>
      <c r="B317" s="24">
        <v>43217</v>
      </c>
      <c r="C317" s="24">
        <v>45044</v>
      </c>
      <c r="D317" s="25">
        <v>2.671245010018429E-2</v>
      </c>
      <c r="E317" s="32">
        <v>2</v>
      </c>
    </row>
    <row r="318" spans="1:6" x14ac:dyDescent="0.3">
      <c r="A318" s="23" t="s">
        <v>40</v>
      </c>
      <c r="B318" s="24">
        <v>43182</v>
      </c>
      <c r="C318" s="24">
        <v>45016</v>
      </c>
      <c r="D318" s="25">
        <v>2.67422127453892E-2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x14ac:dyDescent="0.3">
      <c r="A326" s="8" t="s">
        <v>10</v>
      </c>
      <c r="B326" s="16" t="s">
        <v>11</v>
      </c>
      <c r="C326" s="17" t="s">
        <v>402</v>
      </c>
      <c r="D326" s="18" t="s">
        <v>485</v>
      </c>
      <c r="E326" s="17" t="s">
        <v>14</v>
      </c>
    </row>
    <row r="327" spans="1:7" x14ac:dyDescent="0.3">
      <c r="A327" s="19"/>
      <c r="B327" s="20" t="s">
        <v>15</v>
      </c>
      <c r="C327" s="21">
        <v>-0.56140910092509566</v>
      </c>
      <c r="D327" s="21">
        <v>-0.18048412581063322</v>
      </c>
      <c r="E327" s="22"/>
    </row>
    <row r="328" spans="1:7" x14ac:dyDescent="0.3">
      <c r="A328" s="8" t="s">
        <v>16</v>
      </c>
      <c r="B328" s="16" t="s">
        <v>11</v>
      </c>
      <c r="C328" s="17" t="s">
        <v>144</v>
      </c>
      <c r="D328" s="17" t="s">
        <v>378</v>
      </c>
      <c r="E328" s="17" t="s">
        <v>14</v>
      </c>
    </row>
    <row r="329" spans="1:7" x14ac:dyDescent="0.3">
      <c r="A329" s="19"/>
      <c r="B329" s="20" t="s">
        <v>15</v>
      </c>
      <c r="C329" s="21">
        <v>-0.19285172253831806</v>
      </c>
      <c r="D329" s="21">
        <v>-5.3768603141569615E-3</v>
      </c>
      <c r="E329" s="22"/>
    </row>
    <row r="330" spans="1:7" x14ac:dyDescent="0.3">
      <c r="A330" s="8" t="s">
        <v>19</v>
      </c>
      <c r="B330" s="16" t="s">
        <v>11</v>
      </c>
      <c r="C330" s="17" t="s">
        <v>486</v>
      </c>
      <c r="D330" s="17" t="s">
        <v>84</v>
      </c>
      <c r="E330" s="17" t="s">
        <v>14</v>
      </c>
      <c r="F330" s="33">
        <f>(10680-10730)/10730</f>
        <v>-4.6598322460391422E-3</v>
      </c>
      <c r="G330" s="33">
        <f>(15410-15760)/15760</f>
        <v>-2.2208121827411168E-2</v>
      </c>
    </row>
    <row r="331" spans="1:7" x14ac:dyDescent="0.3">
      <c r="A331" s="19"/>
      <c r="B331" s="20" t="s">
        <v>15</v>
      </c>
      <c r="C331" s="21">
        <v>6.818877987253269E-2</v>
      </c>
      <c r="D331" s="21">
        <v>9.0398603362362051E-2</v>
      </c>
      <c r="E331" s="22"/>
    </row>
    <row r="332" spans="1:7" x14ac:dyDescent="0.3">
      <c r="A332" s="8" t="s">
        <v>22</v>
      </c>
      <c r="B332" s="16" t="s">
        <v>11</v>
      </c>
      <c r="C332" s="17" t="s">
        <v>148</v>
      </c>
      <c r="D332" s="17" t="s">
        <v>149</v>
      </c>
      <c r="E332" s="17" t="s">
        <v>14</v>
      </c>
    </row>
    <row r="333" spans="1:7" x14ac:dyDescent="0.3">
      <c r="A333" s="19"/>
      <c r="B333" s="20" t="s">
        <v>15</v>
      </c>
      <c r="C333" s="21">
        <v>0.53675078348145733</v>
      </c>
      <c r="D333" s="21">
        <v>0.14482330262176579</v>
      </c>
      <c r="E333" s="22"/>
    </row>
    <row r="334" spans="1:7" x14ac:dyDescent="0.3">
      <c r="A334" s="5" t="s">
        <v>25</v>
      </c>
    </row>
    <row r="335" spans="1:7" x14ac:dyDescent="0.3">
      <c r="A335" s="5" t="s">
        <v>26</v>
      </c>
    </row>
    <row r="336" spans="1:7" x14ac:dyDescent="0.3">
      <c r="A336" s="5" t="s">
        <v>477</v>
      </c>
    </row>
    <row r="337" spans="1:6" x14ac:dyDescent="0.3">
      <c r="A337" s="5" t="s">
        <v>487</v>
      </c>
    </row>
    <row r="338" spans="1:6" x14ac:dyDescent="0.3">
      <c r="A338" s="5" t="s">
        <v>150</v>
      </c>
    </row>
    <row r="339" spans="1:6" x14ac:dyDescent="0.3">
      <c r="A339" s="5" t="s">
        <v>30</v>
      </c>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45138</v>
      </c>
      <c r="D343" s="25">
        <v>0.17084945734902363</v>
      </c>
      <c r="E343" s="32">
        <v>4</v>
      </c>
    </row>
    <row r="344" spans="1:6" x14ac:dyDescent="0.3">
      <c r="A344" s="31" t="s">
        <v>37</v>
      </c>
      <c r="B344" s="24">
        <v>43910</v>
      </c>
      <c r="C344" s="24">
        <v>45107</v>
      </c>
      <c r="D344" s="25">
        <v>0.17201559324596358</v>
      </c>
      <c r="E344" s="32">
        <v>4</v>
      </c>
    </row>
    <row r="345" spans="1:6" x14ac:dyDescent="0.3">
      <c r="A345" s="23" t="s">
        <v>38</v>
      </c>
      <c r="B345" s="24">
        <v>43910</v>
      </c>
      <c r="C345" s="24">
        <v>45077</v>
      </c>
      <c r="D345" s="25">
        <v>0.17340416066301764</v>
      </c>
      <c r="E345" s="32">
        <v>4</v>
      </c>
    </row>
    <row r="346" spans="1:6" x14ac:dyDescent="0.3">
      <c r="A346" s="23" t="s">
        <v>39</v>
      </c>
      <c r="B346" s="24">
        <v>43910</v>
      </c>
      <c r="C346" s="24">
        <v>45044</v>
      </c>
      <c r="D346" s="25">
        <v>0.17411940073386972</v>
      </c>
      <c r="E346" s="32">
        <v>4</v>
      </c>
    </row>
    <row r="347" spans="1:6" x14ac:dyDescent="0.3">
      <c r="A347" s="23" t="s">
        <v>40</v>
      </c>
      <c r="B347" s="24">
        <v>43910</v>
      </c>
      <c r="C347" s="24">
        <v>45016</v>
      </c>
      <c r="D347" s="25">
        <v>0.17535693881362138</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x14ac:dyDescent="0.3">
      <c r="A355" s="8" t="s">
        <v>10</v>
      </c>
      <c r="B355" s="16" t="s">
        <v>11</v>
      </c>
      <c r="C355" s="17" t="s">
        <v>466</v>
      </c>
      <c r="D355" s="18" t="s">
        <v>153</v>
      </c>
      <c r="E355" s="17" t="s">
        <v>14</v>
      </c>
    </row>
    <row r="356" spans="1:7" x14ac:dyDescent="0.3">
      <c r="A356" s="19"/>
      <c r="B356" s="20" t="s">
        <v>15</v>
      </c>
      <c r="C356" s="21">
        <v>-0.62450243594664312</v>
      </c>
      <c r="D356" s="21">
        <v>-0.24124540255970417</v>
      </c>
      <c r="E356" s="22"/>
    </row>
    <row r="357" spans="1:7" x14ac:dyDescent="0.3">
      <c r="A357" s="8" t="s">
        <v>16</v>
      </c>
      <c r="B357" s="16" t="s">
        <v>11</v>
      </c>
      <c r="C357" s="17" t="s">
        <v>154</v>
      </c>
      <c r="D357" s="17" t="s">
        <v>155</v>
      </c>
      <c r="E357" s="17" t="s">
        <v>14</v>
      </c>
    </row>
    <row r="358" spans="1:7" x14ac:dyDescent="0.3">
      <c r="A358" s="19"/>
      <c r="B358" s="20" t="s">
        <v>15</v>
      </c>
      <c r="C358" s="21">
        <v>-0.16338537083643567</v>
      </c>
      <c r="D358" s="21">
        <v>-5.4926864259024044E-2</v>
      </c>
      <c r="E358" s="22"/>
    </row>
    <row r="359" spans="1:7" x14ac:dyDescent="0.3">
      <c r="A359" s="8" t="s">
        <v>19</v>
      </c>
      <c r="B359" s="16" t="s">
        <v>11</v>
      </c>
      <c r="C359" s="17" t="s">
        <v>472</v>
      </c>
      <c r="D359" s="17" t="s">
        <v>361</v>
      </c>
      <c r="E359" s="17" t="s">
        <v>14</v>
      </c>
      <c r="F359" s="33">
        <f>(9700-9830)/9830</f>
        <v>-1.3224821973550356E-2</v>
      </c>
      <c r="G359" s="33">
        <f>(10220-10260)/10260</f>
        <v>-3.8986354775828458E-3</v>
      </c>
    </row>
    <row r="360" spans="1:7" x14ac:dyDescent="0.3">
      <c r="A360" s="19"/>
      <c r="B360" s="20" t="s">
        <v>15</v>
      </c>
      <c r="C360" s="21">
        <v>-3.0463421916990252E-2</v>
      </c>
      <c r="D360" s="21">
        <v>7.343692287589576E-3</v>
      </c>
      <c r="E360" s="22"/>
    </row>
    <row r="361" spans="1:7" x14ac:dyDescent="0.3">
      <c r="A361" s="8" t="s">
        <v>22</v>
      </c>
      <c r="B361" s="16" t="s">
        <v>11</v>
      </c>
      <c r="C361" s="17" t="s">
        <v>158</v>
      </c>
      <c r="D361" s="17" t="s">
        <v>362</v>
      </c>
      <c r="E361" s="17" t="s">
        <v>14</v>
      </c>
    </row>
    <row r="362" spans="1:7" x14ac:dyDescent="0.3">
      <c r="A362" s="19"/>
      <c r="B362" s="20" t="s">
        <v>15</v>
      </c>
      <c r="C362" s="21">
        <v>0.22688072543591775</v>
      </c>
      <c r="D362" s="21">
        <v>4.9716160016590738E-2</v>
      </c>
      <c r="E362" s="22"/>
    </row>
    <row r="363" spans="1:7" x14ac:dyDescent="0.3">
      <c r="A363" s="5" t="s">
        <v>25</v>
      </c>
    </row>
    <row r="364" spans="1:7" x14ac:dyDescent="0.3">
      <c r="A364" s="5" t="s">
        <v>26</v>
      </c>
    </row>
    <row r="365" spans="1:7" x14ac:dyDescent="0.3">
      <c r="A365" s="5" t="s">
        <v>49</v>
      </c>
    </row>
    <row r="366" spans="1:7" x14ac:dyDescent="0.3">
      <c r="A366" s="5" t="s">
        <v>363</v>
      </c>
    </row>
    <row r="367" spans="1:7" x14ac:dyDescent="0.3">
      <c r="A367" s="5" t="s">
        <v>333</v>
      </c>
    </row>
    <row r="368" spans="1:7" x14ac:dyDescent="0.3">
      <c r="A368" s="5" t="s">
        <v>30</v>
      </c>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43308</v>
      </c>
      <c r="C372" s="24">
        <v>45135</v>
      </c>
      <c r="D372" s="25">
        <v>8.2962830897212569E-2</v>
      </c>
      <c r="E372" s="32">
        <v>3</v>
      </c>
    </row>
    <row r="373" spans="1:6" x14ac:dyDescent="0.3">
      <c r="A373" s="31" t="s">
        <v>37</v>
      </c>
      <c r="B373" s="24">
        <v>43280</v>
      </c>
      <c r="C373" s="24">
        <v>45107</v>
      </c>
      <c r="D373" s="25">
        <v>8.2965008275011173E-2</v>
      </c>
      <c r="E373" s="32">
        <v>3</v>
      </c>
    </row>
    <row r="374" spans="1:6" x14ac:dyDescent="0.3">
      <c r="A374" s="23" t="s">
        <v>38</v>
      </c>
      <c r="B374" s="24">
        <v>43245</v>
      </c>
      <c r="C374" s="24">
        <v>45072</v>
      </c>
      <c r="D374" s="25">
        <v>8.3045473648020285E-2</v>
      </c>
      <c r="E374" s="32">
        <v>3</v>
      </c>
    </row>
    <row r="375" spans="1:6" x14ac:dyDescent="0.3">
      <c r="A375" s="23" t="s">
        <v>39</v>
      </c>
      <c r="B375" s="24">
        <v>43217</v>
      </c>
      <c r="C375" s="24">
        <v>45044</v>
      </c>
      <c r="D375" s="25">
        <v>8.3044517901890227E-2</v>
      </c>
      <c r="E375" s="32">
        <v>3</v>
      </c>
    </row>
    <row r="376" spans="1:6" x14ac:dyDescent="0.3">
      <c r="A376" s="23" t="s">
        <v>40</v>
      </c>
      <c r="B376" s="24">
        <v>43182</v>
      </c>
      <c r="C376" s="24">
        <v>45016</v>
      </c>
      <c r="D376" s="25">
        <v>8.3078185115603206E-2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x14ac:dyDescent="0.3">
      <c r="A384" s="8" t="s">
        <v>10</v>
      </c>
      <c r="B384" s="16" t="s">
        <v>11</v>
      </c>
      <c r="C384" s="17" t="s">
        <v>438</v>
      </c>
      <c r="D384" s="18" t="s">
        <v>164</v>
      </c>
      <c r="E384" s="17" t="s">
        <v>14</v>
      </c>
    </row>
    <row r="385" spans="1:7" x14ac:dyDescent="0.3">
      <c r="A385" s="19"/>
      <c r="B385" s="20" t="s">
        <v>15</v>
      </c>
      <c r="C385" s="21">
        <v>-0.76157798883434225</v>
      </c>
      <c r="D385" s="21">
        <v>-0.3538879820346934</v>
      </c>
      <c r="E385" s="22"/>
    </row>
    <row r="386" spans="1:7" x14ac:dyDescent="0.3">
      <c r="A386" s="8" t="s">
        <v>16</v>
      </c>
      <c r="B386" s="16" t="s">
        <v>11</v>
      </c>
      <c r="C386" s="17" t="s">
        <v>165</v>
      </c>
      <c r="D386" s="17" t="s">
        <v>166</v>
      </c>
      <c r="E386" s="17" t="s">
        <v>14</v>
      </c>
    </row>
    <row r="387" spans="1:7" x14ac:dyDescent="0.3">
      <c r="A387" s="19"/>
      <c r="B387" s="20" t="s">
        <v>15</v>
      </c>
      <c r="C387" s="21">
        <v>-0.25788074385122972</v>
      </c>
      <c r="D387" s="21">
        <v>-0.1037057625357376</v>
      </c>
      <c r="E387" s="22"/>
    </row>
    <row r="388" spans="1:7" x14ac:dyDescent="0.3">
      <c r="A388" s="8" t="s">
        <v>19</v>
      </c>
      <c r="B388" s="16" t="s">
        <v>11</v>
      </c>
      <c r="C388" s="17" t="s">
        <v>352</v>
      </c>
      <c r="D388" s="17" t="s">
        <v>364</v>
      </c>
      <c r="E388" s="17" t="s">
        <v>14</v>
      </c>
      <c r="F388" s="33">
        <f>(10030-10210)/10210</f>
        <v>-1.762977473065622E-2</v>
      </c>
      <c r="G388" s="33">
        <f>(11030-11060)/11060</f>
        <v>-2.7124773960216998E-3</v>
      </c>
    </row>
    <row r="389" spans="1:7" x14ac:dyDescent="0.3">
      <c r="A389" s="19"/>
      <c r="B389" s="20" t="s">
        <v>15</v>
      </c>
      <c r="C389" s="21">
        <v>3.0709656513285832E-3</v>
      </c>
      <c r="D389" s="21">
        <v>3.3266637895635665E-2</v>
      </c>
      <c r="E389" s="22"/>
    </row>
    <row r="390" spans="1:7" x14ac:dyDescent="0.3">
      <c r="A390" s="8" t="s">
        <v>22</v>
      </c>
      <c r="B390" s="16" t="s">
        <v>11</v>
      </c>
      <c r="C390" s="17" t="s">
        <v>169</v>
      </c>
      <c r="D390" s="17" t="s">
        <v>365</v>
      </c>
      <c r="E390" s="17" t="s">
        <v>14</v>
      </c>
    </row>
    <row r="391" spans="1:7" x14ac:dyDescent="0.3">
      <c r="A391" s="19"/>
      <c r="B391" s="20" t="s">
        <v>15</v>
      </c>
      <c r="C391" s="21">
        <v>0.46172516556291399</v>
      </c>
      <c r="D391" s="21">
        <v>0.14466023392912475</v>
      </c>
      <c r="E391" s="22"/>
    </row>
    <row r="392" spans="1:7" x14ac:dyDescent="0.3">
      <c r="A392" s="5" t="s">
        <v>25</v>
      </c>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43305</v>
      </c>
      <c r="C401" s="24">
        <v>45132</v>
      </c>
      <c r="D401" s="25">
        <v>0.15312837145075886</v>
      </c>
      <c r="E401" s="32">
        <v>4</v>
      </c>
    </row>
    <row r="402" spans="1:5" x14ac:dyDescent="0.3">
      <c r="A402" s="31" t="s">
        <v>37</v>
      </c>
      <c r="B402" s="24">
        <v>43277</v>
      </c>
      <c r="C402" s="24">
        <v>45104</v>
      </c>
      <c r="D402" s="25">
        <v>0.15292065591531764</v>
      </c>
      <c r="E402" s="32">
        <v>4</v>
      </c>
    </row>
    <row r="403" spans="1:5" x14ac:dyDescent="0.3">
      <c r="A403" s="23" t="s">
        <v>38</v>
      </c>
      <c r="B403" s="24">
        <v>43249</v>
      </c>
      <c r="C403" s="24">
        <v>45076</v>
      </c>
      <c r="D403" s="25">
        <v>0.15290059356953334</v>
      </c>
      <c r="E403" s="32">
        <v>4</v>
      </c>
    </row>
    <row r="404" spans="1:5" x14ac:dyDescent="0.3">
      <c r="A404" s="23" t="s">
        <v>39</v>
      </c>
      <c r="B404" s="24">
        <v>43214</v>
      </c>
      <c r="C404" s="24">
        <v>45041</v>
      </c>
      <c r="D404" s="25">
        <v>0.15332848301638641</v>
      </c>
      <c r="E404" s="32">
        <v>4</v>
      </c>
    </row>
    <row r="405" spans="1:5" x14ac:dyDescent="0.3">
      <c r="A405" s="23" t="s">
        <v>40</v>
      </c>
      <c r="B405" s="24">
        <v>43186</v>
      </c>
      <c r="C405" s="24">
        <v>45013</v>
      </c>
      <c r="D405" s="25">
        <v>0.15322476428801929</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x14ac:dyDescent="0.3">
      <c r="A413" s="8" t="s">
        <v>10</v>
      </c>
      <c r="B413" s="16" t="s">
        <v>11</v>
      </c>
      <c r="C413" s="17" t="s">
        <v>367</v>
      </c>
      <c r="D413" s="18" t="s">
        <v>173</v>
      </c>
      <c r="E413" s="17" t="s">
        <v>14</v>
      </c>
    </row>
    <row r="414" spans="1:5" x14ac:dyDescent="0.3">
      <c r="A414" s="19"/>
      <c r="B414" s="20" t="s">
        <v>15</v>
      </c>
      <c r="C414" s="21">
        <v>-0.74408191745790397</v>
      </c>
      <c r="D414" s="21">
        <v>-0.33725835226268719</v>
      </c>
      <c r="E414" s="22"/>
    </row>
    <row r="415" spans="1:5" x14ac:dyDescent="0.3">
      <c r="A415" s="8" t="s">
        <v>16</v>
      </c>
      <c r="B415" s="16" t="s">
        <v>11</v>
      </c>
      <c r="C415" s="17" t="s">
        <v>80</v>
      </c>
      <c r="D415" s="17" t="s">
        <v>67</v>
      </c>
      <c r="E415" s="17" t="s">
        <v>14</v>
      </c>
    </row>
    <row r="416" spans="1:5" x14ac:dyDescent="0.3">
      <c r="A416" s="19"/>
      <c r="B416" s="20" t="s">
        <v>15</v>
      </c>
      <c r="C416" s="21">
        <v>-0.245335006663705</v>
      </c>
      <c r="D416" s="21">
        <v>-9.3654023087861415E-2</v>
      </c>
      <c r="E416" s="22"/>
    </row>
    <row r="417" spans="1:7" x14ac:dyDescent="0.3">
      <c r="A417" s="8" t="s">
        <v>19</v>
      </c>
      <c r="B417" s="16" t="s">
        <v>11</v>
      </c>
      <c r="C417" s="17" t="s">
        <v>121</v>
      </c>
      <c r="D417" s="17" t="s">
        <v>369</v>
      </c>
      <c r="E417" s="17" t="s">
        <v>14</v>
      </c>
      <c r="F417" s="33">
        <f>(10130-10290)/10290</f>
        <v>-1.5549076773566569E-2</v>
      </c>
      <c r="G417" s="33">
        <f>(11120-11180)/11180</f>
        <v>-5.3667262969588547E-3</v>
      </c>
    </row>
    <row r="418" spans="1:7" x14ac:dyDescent="0.3">
      <c r="A418" s="19"/>
      <c r="B418" s="20" t="s">
        <v>15</v>
      </c>
      <c r="C418" s="21">
        <v>1.3404978736645257E-2</v>
      </c>
      <c r="D418" s="21">
        <v>3.6142337957007165E-2</v>
      </c>
      <c r="E418" s="22"/>
    </row>
    <row r="419" spans="1:7" x14ac:dyDescent="0.3">
      <c r="A419" s="8" t="s">
        <v>22</v>
      </c>
      <c r="B419" s="16" t="s">
        <v>11</v>
      </c>
      <c r="C419" s="17" t="s">
        <v>176</v>
      </c>
      <c r="D419" s="17" t="s">
        <v>111</v>
      </c>
      <c r="E419" s="17" t="s">
        <v>14</v>
      </c>
    </row>
    <row r="420" spans="1:7" x14ac:dyDescent="0.3">
      <c r="A420" s="19"/>
      <c r="B420" s="20" t="s">
        <v>15</v>
      </c>
      <c r="C420" s="21">
        <v>0.44704777872965362</v>
      </c>
      <c r="D420" s="21">
        <v>0.14538954911026725</v>
      </c>
      <c r="E420" s="22"/>
    </row>
    <row r="421" spans="1:7" x14ac:dyDescent="0.3">
      <c r="A421" s="5" t="s">
        <v>25</v>
      </c>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43305</v>
      </c>
      <c r="C430" s="24">
        <v>45132</v>
      </c>
      <c r="D430" s="25">
        <v>0.14569091792394684</v>
      </c>
      <c r="E430" s="32">
        <v>4</v>
      </c>
    </row>
    <row r="431" spans="1:7" x14ac:dyDescent="0.3">
      <c r="A431" s="31" t="s">
        <v>37</v>
      </c>
      <c r="B431" s="24">
        <v>43277</v>
      </c>
      <c r="C431" s="24">
        <v>45104</v>
      </c>
      <c r="D431" s="25">
        <v>0.1455951054433666</v>
      </c>
      <c r="E431" s="32">
        <v>4</v>
      </c>
    </row>
    <row r="432" spans="1:7" x14ac:dyDescent="0.3">
      <c r="A432" s="23" t="s">
        <v>38</v>
      </c>
      <c r="B432" s="24">
        <v>43249</v>
      </c>
      <c r="C432" s="24">
        <v>45076</v>
      </c>
      <c r="D432" s="25">
        <v>0.14561114866984035</v>
      </c>
      <c r="E432" s="32">
        <v>4</v>
      </c>
    </row>
    <row r="433" spans="1:7" x14ac:dyDescent="0.3">
      <c r="A433" s="23" t="s">
        <v>39</v>
      </c>
      <c r="B433" s="24">
        <v>43214</v>
      </c>
      <c r="C433" s="24">
        <v>45041</v>
      </c>
      <c r="D433" s="25">
        <v>0.14606734896282564</v>
      </c>
      <c r="E433" s="32">
        <v>4</v>
      </c>
    </row>
    <row r="434" spans="1:7" x14ac:dyDescent="0.3">
      <c r="A434" s="23" t="s">
        <v>40</v>
      </c>
      <c r="B434" s="24">
        <v>43186</v>
      </c>
      <c r="C434" s="24">
        <v>45013</v>
      </c>
      <c r="D434" s="25">
        <v>0.14597821517035178</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x14ac:dyDescent="0.3">
      <c r="A442" s="8" t="s">
        <v>10</v>
      </c>
      <c r="B442" s="16" t="s">
        <v>11</v>
      </c>
      <c r="C442" s="17" t="s">
        <v>440</v>
      </c>
      <c r="D442" s="18" t="s">
        <v>182</v>
      </c>
      <c r="E442" s="17" t="s">
        <v>14</v>
      </c>
    </row>
    <row r="443" spans="1:7" x14ac:dyDescent="0.3">
      <c r="A443" s="19"/>
      <c r="B443" s="20" t="s">
        <v>15</v>
      </c>
      <c r="C443" s="21">
        <v>-0.50686999529451093</v>
      </c>
      <c r="D443" s="21">
        <v>-0.24128637047814627</v>
      </c>
      <c r="E443" s="22"/>
    </row>
    <row r="444" spans="1:7" x14ac:dyDescent="0.3">
      <c r="A444" s="8" t="s">
        <v>16</v>
      </c>
      <c r="B444" s="16" t="s">
        <v>11</v>
      </c>
      <c r="C444" s="17" t="s">
        <v>145</v>
      </c>
      <c r="D444" s="17" t="s">
        <v>183</v>
      </c>
      <c r="E444" s="17" t="s">
        <v>14</v>
      </c>
    </row>
    <row r="445" spans="1:7" x14ac:dyDescent="0.3">
      <c r="A445" s="19"/>
      <c r="B445" s="20" t="s">
        <v>15</v>
      </c>
      <c r="C445" s="21">
        <v>-0.18910846568725681</v>
      </c>
      <c r="D445" s="21">
        <v>-0.12340681636825479</v>
      </c>
      <c r="E445" s="22"/>
    </row>
    <row r="446" spans="1:7" x14ac:dyDescent="0.3">
      <c r="A446" s="8" t="s">
        <v>19</v>
      </c>
      <c r="B446" s="16" t="s">
        <v>11</v>
      </c>
      <c r="C446" s="17" t="s">
        <v>467</v>
      </c>
      <c r="D446" s="17" t="s">
        <v>360</v>
      </c>
      <c r="E446" s="17" t="s">
        <v>14</v>
      </c>
      <c r="F446" s="33">
        <f>(9300-9490)/9490</f>
        <v>-2.0021074815595362E-2</v>
      </c>
      <c r="G446" s="33">
        <f>(9790-9900)/9900</f>
        <v>-1.1111111111111112E-2</v>
      </c>
    </row>
    <row r="447" spans="1:7" x14ac:dyDescent="0.3">
      <c r="A447" s="19"/>
      <c r="B447" s="20" t="s">
        <v>15</v>
      </c>
      <c r="C447" s="21">
        <v>-6.9770455873757964E-2</v>
      </c>
      <c r="D447" s="21">
        <v>-1.0739212985060309E-2</v>
      </c>
      <c r="E447" s="22"/>
    </row>
    <row r="448" spans="1:7" x14ac:dyDescent="0.3">
      <c r="A448" s="8" t="s">
        <v>22</v>
      </c>
      <c r="B448" s="16" t="s">
        <v>11</v>
      </c>
      <c r="C448" s="17" t="s">
        <v>186</v>
      </c>
      <c r="D448" s="17" t="s">
        <v>187</v>
      </c>
      <c r="E448" s="17" t="s">
        <v>14</v>
      </c>
    </row>
    <row r="449" spans="1:6" x14ac:dyDescent="0.3">
      <c r="A449" s="19"/>
      <c r="B449" s="20" t="s">
        <v>15</v>
      </c>
      <c r="C449" s="21">
        <v>0.13534558449906609</v>
      </c>
      <c r="D449" s="21">
        <v>7.8925779700995236E-2</v>
      </c>
      <c r="E449" s="22"/>
    </row>
    <row r="450" spans="1:6" x14ac:dyDescent="0.3">
      <c r="A450" s="5" t="s">
        <v>25</v>
      </c>
    </row>
    <row r="451" spans="1:6" x14ac:dyDescent="0.3">
      <c r="A451" s="5" t="s">
        <v>26</v>
      </c>
    </row>
    <row r="452" spans="1:6" x14ac:dyDescent="0.3">
      <c r="A452" s="5" t="s">
        <v>138</v>
      </c>
    </row>
    <row r="453" spans="1:6" x14ac:dyDescent="0.3">
      <c r="A453" s="5" t="s">
        <v>488</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43312</v>
      </c>
      <c r="C459" s="24">
        <v>45132</v>
      </c>
      <c r="D459" s="25">
        <v>8.2000404473365124E-2</v>
      </c>
      <c r="E459" s="32">
        <v>3</v>
      </c>
    </row>
    <row r="460" spans="1:6" x14ac:dyDescent="0.3">
      <c r="A460" s="31" t="s">
        <v>37</v>
      </c>
      <c r="B460" s="24">
        <v>43284</v>
      </c>
      <c r="C460" s="24">
        <v>45104</v>
      </c>
      <c r="D460" s="25">
        <v>8.1936895754601724E-2</v>
      </c>
      <c r="E460" s="32">
        <v>3</v>
      </c>
    </row>
    <row r="461" spans="1:6" x14ac:dyDescent="0.3">
      <c r="A461" s="23" t="s">
        <v>38</v>
      </c>
      <c r="B461" s="24">
        <v>43256</v>
      </c>
      <c r="C461" s="24">
        <v>45076</v>
      </c>
      <c r="D461" s="25">
        <v>8.2022763323698886E-2</v>
      </c>
      <c r="E461" s="32">
        <v>3</v>
      </c>
    </row>
    <row r="462" spans="1:6" x14ac:dyDescent="0.3">
      <c r="A462" s="23" t="s">
        <v>39</v>
      </c>
      <c r="B462" s="24">
        <v>43214</v>
      </c>
      <c r="C462" s="24">
        <v>45034</v>
      </c>
      <c r="D462" s="25">
        <v>8.2177010136877018E-2</v>
      </c>
      <c r="E462" s="32">
        <v>3</v>
      </c>
    </row>
    <row r="463" spans="1:6" x14ac:dyDescent="0.3">
      <c r="A463" s="23" t="s">
        <v>40</v>
      </c>
      <c r="B463" s="24">
        <v>43186</v>
      </c>
      <c r="C463" s="24">
        <v>45006</v>
      </c>
      <c r="D463" s="25">
        <v>8.2236501630957443E-2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x14ac:dyDescent="0.3">
      <c r="A471" s="8" t="s">
        <v>10</v>
      </c>
      <c r="B471" s="16" t="s">
        <v>11</v>
      </c>
      <c r="C471" s="17" t="s">
        <v>380</v>
      </c>
      <c r="D471" s="18" t="s">
        <v>372</v>
      </c>
      <c r="E471" s="17" t="s">
        <v>14</v>
      </c>
    </row>
    <row r="472" spans="1:7" x14ac:dyDescent="0.3">
      <c r="A472" s="19"/>
      <c r="B472" s="20" t="s">
        <v>15</v>
      </c>
      <c r="C472" s="21">
        <v>-0.66483026168947634</v>
      </c>
      <c r="D472" s="21">
        <v>-0.21501147705612289</v>
      </c>
      <c r="E472" s="22"/>
    </row>
    <row r="473" spans="1:7" x14ac:dyDescent="0.3">
      <c r="A473" s="8" t="s">
        <v>16</v>
      </c>
      <c r="B473" s="16" t="s">
        <v>11</v>
      </c>
      <c r="C473" s="17" t="s">
        <v>192</v>
      </c>
      <c r="D473" s="17" t="s">
        <v>193</v>
      </c>
      <c r="E473" s="17" t="s">
        <v>14</v>
      </c>
    </row>
    <row r="474" spans="1:7" x14ac:dyDescent="0.3">
      <c r="A474" s="19"/>
      <c r="B474" s="20" t="s">
        <v>15</v>
      </c>
      <c r="C474" s="21">
        <v>-0.2302506228329777</v>
      </c>
      <c r="D474" s="21">
        <v>-4.5361930729109767E-2</v>
      </c>
      <c r="E474" s="22"/>
    </row>
    <row r="475" spans="1:7" x14ac:dyDescent="0.3">
      <c r="A475" s="8" t="s">
        <v>19</v>
      </c>
      <c r="B475" s="16" t="s">
        <v>11</v>
      </c>
      <c r="C475" s="17" t="s">
        <v>470</v>
      </c>
      <c r="D475" s="17" t="s">
        <v>276</v>
      </c>
      <c r="E475" s="17" t="s">
        <v>14</v>
      </c>
      <c r="F475" s="33">
        <f>(9250-9380)/9380</f>
        <v>-1.3859275053304905E-2</v>
      </c>
      <c r="G475" s="33">
        <f>(9770-10060)/10060</f>
        <v>-2.8827037773359841E-2</v>
      </c>
    </row>
    <row r="476" spans="1:7" x14ac:dyDescent="0.3">
      <c r="A476" s="19"/>
      <c r="B476" s="20" t="s">
        <v>15</v>
      </c>
      <c r="C476" s="21">
        <v>-7.473868510790127E-2</v>
      </c>
      <c r="D476" s="21">
        <v>-4.5921781831091968E-3</v>
      </c>
      <c r="E476" s="22"/>
    </row>
    <row r="477" spans="1:7" x14ac:dyDescent="0.3">
      <c r="A477" s="8" t="s">
        <v>22</v>
      </c>
      <c r="B477" s="16" t="s">
        <v>11</v>
      </c>
      <c r="C477" s="17" t="s">
        <v>196</v>
      </c>
      <c r="D477" s="17" t="s">
        <v>489</v>
      </c>
      <c r="E477" s="17" t="s">
        <v>14</v>
      </c>
    </row>
    <row r="478" spans="1:7" x14ac:dyDescent="0.3">
      <c r="A478" s="19"/>
      <c r="B478" s="20" t="s">
        <v>15</v>
      </c>
      <c r="C478" s="21">
        <v>0.13851284703993083</v>
      </c>
      <c r="D478" s="21">
        <v>4.552991214209845E-2</v>
      </c>
      <c r="E478" s="22"/>
    </row>
    <row r="479" spans="1:7" x14ac:dyDescent="0.3">
      <c r="A479" s="5" t="s">
        <v>25</v>
      </c>
    </row>
    <row r="480" spans="1:7" x14ac:dyDescent="0.3">
      <c r="A480" s="5" t="s">
        <v>26</v>
      </c>
    </row>
    <row r="481" spans="1:6" x14ac:dyDescent="0.3">
      <c r="A481" s="5" t="s">
        <v>198</v>
      </c>
    </row>
    <row r="482" spans="1:6" x14ac:dyDescent="0.3">
      <c r="A482" s="5" t="s">
        <v>490</v>
      </c>
    </row>
    <row r="483" spans="1:6" x14ac:dyDescent="0.3">
      <c r="A483" s="5" t="s">
        <v>483</v>
      </c>
    </row>
    <row r="484" spans="1:6" x14ac:dyDescent="0.3">
      <c r="A484" s="5" t="s">
        <v>30</v>
      </c>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43305</v>
      </c>
      <c r="C488" s="24">
        <v>45125</v>
      </c>
      <c r="D488" s="25">
        <v>0.10735751424277337</v>
      </c>
      <c r="E488" s="32">
        <v>3</v>
      </c>
    </row>
    <row r="489" spans="1:6" x14ac:dyDescent="0.3">
      <c r="A489" s="31" t="s">
        <v>37</v>
      </c>
      <c r="B489" s="24">
        <v>43277</v>
      </c>
      <c r="C489" s="24">
        <v>45097</v>
      </c>
      <c r="D489" s="25">
        <v>0.10745499889769129</v>
      </c>
      <c r="E489" s="32">
        <v>3</v>
      </c>
    </row>
    <row r="490" spans="1:6" x14ac:dyDescent="0.3">
      <c r="A490" s="23" t="s">
        <v>38</v>
      </c>
      <c r="B490" s="24">
        <v>43249</v>
      </c>
      <c r="C490" s="24">
        <v>45069</v>
      </c>
      <c r="D490" s="25">
        <v>0.10751680506266477</v>
      </c>
      <c r="E490" s="32">
        <v>3</v>
      </c>
    </row>
    <row r="491" spans="1:6" x14ac:dyDescent="0.3">
      <c r="A491" s="23" t="s">
        <v>39</v>
      </c>
      <c r="B491" s="24">
        <v>43222</v>
      </c>
      <c r="C491" s="24">
        <v>45041</v>
      </c>
      <c r="D491" s="25">
        <v>0.10759184368669772</v>
      </c>
      <c r="E491" s="32">
        <v>3</v>
      </c>
    </row>
    <row r="492" spans="1:6" x14ac:dyDescent="0.3">
      <c r="A492" s="23" t="s">
        <v>40</v>
      </c>
      <c r="B492" s="24">
        <v>43193</v>
      </c>
      <c r="C492" s="24">
        <v>45013</v>
      </c>
      <c r="D492" s="25">
        <v>0.10793476204880544</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x14ac:dyDescent="0.3">
      <c r="A500" s="8" t="s">
        <v>10</v>
      </c>
      <c r="B500" s="16" t="s">
        <v>11</v>
      </c>
      <c r="C500" s="17" t="s">
        <v>88</v>
      </c>
      <c r="D500" s="18" t="s">
        <v>322</v>
      </c>
      <c r="E500" s="17" t="s">
        <v>14</v>
      </c>
    </row>
    <row r="501" spans="1:7" x14ac:dyDescent="0.3">
      <c r="A501" s="19"/>
      <c r="B501" s="20" t="s">
        <v>15</v>
      </c>
      <c r="C501" s="21">
        <v>-0.68886168499357725</v>
      </c>
      <c r="D501" s="21">
        <v>-0.33277600181168765</v>
      </c>
      <c r="E501" s="22"/>
    </row>
    <row r="502" spans="1:7" x14ac:dyDescent="0.3">
      <c r="A502" s="8" t="s">
        <v>16</v>
      </c>
      <c r="B502" s="16" t="s">
        <v>11</v>
      </c>
      <c r="C502" s="17" t="s">
        <v>203</v>
      </c>
      <c r="D502" s="17" t="s">
        <v>204</v>
      </c>
      <c r="E502" s="17" t="s">
        <v>14</v>
      </c>
    </row>
    <row r="503" spans="1:7" x14ac:dyDescent="0.3">
      <c r="A503" s="19"/>
      <c r="B503" s="20" t="s">
        <v>15</v>
      </c>
      <c r="C503" s="21">
        <v>-0.20013817001491374</v>
      </c>
      <c r="D503" s="21">
        <v>-0.11919569528335516</v>
      </c>
      <c r="E503" s="22"/>
    </row>
    <row r="504" spans="1:7" x14ac:dyDescent="0.3">
      <c r="A504" s="8" t="s">
        <v>19</v>
      </c>
      <c r="B504" s="16" t="s">
        <v>11</v>
      </c>
      <c r="C504" s="17" t="s">
        <v>491</v>
      </c>
      <c r="D504" s="17" t="s">
        <v>492</v>
      </c>
      <c r="E504" s="17" t="s">
        <v>14</v>
      </c>
      <c r="F504" s="33">
        <f>(9690-9770)/9770</f>
        <v>-8.1883316274309111E-3</v>
      </c>
      <c r="G504" s="33">
        <f>(10050-10140)/10140</f>
        <v>-8.8757396449704144E-3</v>
      </c>
    </row>
    <row r="505" spans="1:7" x14ac:dyDescent="0.3">
      <c r="A505" s="19"/>
      <c r="B505" s="20" t="s">
        <v>15</v>
      </c>
      <c r="C505" s="21">
        <v>-3.0779568578773064E-2</v>
      </c>
      <c r="D505" s="21">
        <v>2.6834223886011976E-3</v>
      </c>
      <c r="E505" s="22"/>
    </row>
    <row r="506" spans="1:7" x14ac:dyDescent="0.3">
      <c r="A506" s="8" t="s">
        <v>22</v>
      </c>
      <c r="B506" s="16" t="s">
        <v>11</v>
      </c>
      <c r="C506" s="17" t="s">
        <v>207</v>
      </c>
      <c r="D506" s="17" t="s">
        <v>208</v>
      </c>
      <c r="E506" s="17" t="s">
        <v>14</v>
      </c>
    </row>
    <row r="507" spans="1:7" x14ac:dyDescent="0.3">
      <c r="A507" s="19"/>
      <c r="B507" s="20" t="s">
        <v>15</v>
      </c>
      <c r="C507" s="21">
        <v>0.20995207085178436</v>
      </c>
      <c r="D507" s="21">
        <v>0.11067518871954518</v>
      </c>
      <c r="E507" s="22"/>
    </row>
    <row r="508" spans="1:7" x14ac:dyDescent="0.3">
      <c r="A508" s="5" t="s">
        <v>25</v>
      </c>
    </row>
    <row r="509" spans="1:7" x14ac:dyDescent="0.3">
      <c r="A509" s="5" t="s">
        <v>26</v>
      </c>
    </row>
    <row r="510" spans="1:7" x14ac:dyDescent="0.3">
      <c r="A510" s="5" t="s">
        <v>138</v>
      </c>
    </row>
    <row r="511" spans="1:7" x14ac:dyDescent="0.3">
      <c r="A511" s="5" t="s">
        <v>493</v>
      </c>
    </row>
    <row r="512" spans="1:7" x14ac:dyDescent="0.3">
      <c r="A512" s="5" t="s">
        <v>140</v>
      </c>
    </row>
    <row r="513" spans="1:6" x14ac:dyDescent="0.3">
      <c r="A513" s="5" t="s">
        <v>30</v>
      </c>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43305</v>
      </c>
      <c r="C517" s="24">
        <v>45132</v>
      </c>
      <c r="D517" s="25">
        <v>0.10066574852626831</v>
      </c>
      <c r="E517" s="32">
        <v>3</v>
      </c>
    </row>
    <row r="518" spans="1:6" x14ac:dyDescent="0.3">
      <c r="A518" s="31" t="s">
        <v>37</v>
      </c>
      <c r="B518" s="24">
        <v>43277</v>
      </c>
      <c r="C518" s="24">
        <v>45104</v>
      </c>
      <c r="D518" s="25">
        <v>0.10063457630886481</v>
      </c>
      <c r="E518" s="32">
        <v>3</v>
      </c>
    </row>
    <row r="519" spans="1:6" x14ac:dyDescent="0.3">
      <c r="A519" s="23" t="s">
        <v>38</v>
      </c>
      <c r="B519" s="24">
        <v>43249</v>
      </c>
      <c r="C519" s="24">
        <v>45076</v>
      </c>
      <c r="D519" s="25">
        <v>0.10064622932010041</v>
      </c>
      <c r="E519" s="32">
        <v>3</v>
      </c>
    </row>
    <row r="520" spans="1:6" x14ac:dyDescent="0.3">
      <c r="A520" s="23" t="s">
        <v>39</v>
      </c>
      <c r="B520" s="24">
        <v>43214</v>
      </c>
      <c r="C520" s="24">
        <v>45041</v>
      </c>
      <c r="D520" s="25">
        <v>0.10072446591237638</v>
      </c>
      <c r="E520" s="32">
        <v>3</v>
      </c>
    </row>
    <row r="521" spans="1:6" x14ac:dyDescent="0.3">
      <c r="A521" s="23" t="s">
        <v>40</v>
      </c>
      <c r="B521" s="24">
        <v>43186</v>
      </c>
      <c r="C521" s="24">
        <v>45013</v>
      </c>
      <c r="D521" s="25">
        <v>0.10072988995134642</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x14ac:dyDescent="0.3">
      <c r="A529" s="8" t="s">
        <v>10</v>
      </c>
      <c r="B529" s="16" t="s">
        <v>11</v>
      </c>
      <c r="C529" s="17" t="s">
        <v>418</v>
      </c>
      <c r="D529" s="18" t="s">
        <v>380</v>
      </c>
      <c r="E529" s="17" t="s">
        <v>14</v>
      </c>
    </row>
    <row r="530" spans="1:7" x14ac:dyDescent="0.3">
      <c r="A530" s="19"/>
      <c r="B530" s="20" t="s">
        <v>15</v>
      </c>
      <c r="C530" s="21">
        <v>-0.70968702977671949</v>
      </c>
      <c r="D530" s="21">
        <v>-0.30574709585338056</v>
      </c>
      <c r="E530" s="22"/>
    </row>
    <row r="531" spans="1:7" x14ac:dyDescent="0.3">
      <c r="A531" s="8" t="s">
        <v>16</v>
      </c>
      <c r="B531" s="16" t="s">
        <v>11</v>
      </c>
      <c r="C531" s="17" t="s">
        <v>212</v>
      </c>
      <c r="D531" s="17" t="s">
        <v>67</v>
      </c>
      <c r="E531" s="17" t="s">
        <v>14</v>
      </c>
    </row>
    <row r="532" spans="1:7" x14ac:dyDescent="0.3">
      <c r="A532" s="19"/>
      <c r="B532" s="20" t="s">
        <v>15</v>
      </c>
      <c r="C532" s="21">
        <v>-0.26271415852244484</v>
      </c>
      <c r="D532" s="21">
        <v>-9.3293505898621731E-2</v>
      </c>
      <c r="E532" s="22"/>
    </row>
    <row r="533" spans="1:7" x14ac:dyDescent="0.3">
      <c r="A533" s="8" t="s">
        <v>19</v>
      </c>
      <c r="B533" s="16" t="s">
        <v>11</v>
      </c>
      <c r="C533" s="17" t="s">
        <v>268</v>
      </c>
      <c r="D533" s="17" t="s">
        <v>251</v>
      </c>
      <c r="E533" s="17" t="s">
        <v>14</v>
      </c>
      <c r="F533" s="33">
        <f>(9490-9550)/9550</f>
        <v>-6.2827225130890054E-3</v>
      </c>
      <c r="G533" s="33">
        <f>(10080-10100)/10100</f>
        <v>-1.9801980198019802E-3</v>
      </c>
    </row>
    <row r="534" spans="1:7" x14ac:dyDescent="0.3">
      <c r="A534" s="19"/>
      <c r="B534" s="20" t="s">
        <v>15</v>
      </c>
      <c r="C534" s="21">
        <v>-5.1314178784092279E-2</v>
      </c>
      <c r="D534" s="21">
        <v>2.6759937259452915E-3</v>
      </c>
      <c r="E534" s="22"/>
    </row>
    <row r="535" spans="1:7" x14ac:dyDescent="0.3">
      <c r="A535" s="8" t="s">
        <v>22</v>
      </c>
      <c r="B535" s="16" t="s">
        <v>11</v>
      </c>
      <c r="C535" s="17" t="s">
        <v>215</v>
      </c>
      <c r="D535" s="17" t="s">
        <v>381</v>
      </c>
      <c r="E535" s="17" t="s">
        <v>14</v>
      </c>
    </row>
    <row r="536" spans="1:7" x14ac:dyDescent="0.3">
      <c r="A536" s="19"/>
      <c r="B536" s="20" t="s">
        <v>15</v>
      </c>
      <c r="C536" s="21">
        <v>0.33839617486338791</v>
      </c>
      <c r="D536" s="21">
        <v>9.7158471247186462E-2</v>
      </c>
      <c r="E536" s="22"/>
    </row>
    <row r="537" spans="1:7" x14ac:dyDescent="0.3">
      <c r="A537" s="5" t="s">
        <v>25</v>
      </c>
    </row>
    <row r="538" spans="1:7" x14ac:dyDescent="0.3">
      <c r="A538" s="5" t="s">
        <v>26</v>
      </c>
    </row>
    <row r="539" spans="1:7" x14ac:dyDescent="0.3">
      <c r="A539" s="5" t="s">
        <v>49</v>
      </c>
    </row>
    <row r="540" spans="1:7" x14ac:dyDescent="0.3">
      <c r="A540" s="5" t="s">
        <v>382</v>
      </c>
    </row>
    <row r="541" spans="1:7" x14ac:dyDescent="0.3">
      <c r="A541" s="5" t="s">
        <v>333</v>
      </c>
    </row>
    <row r="542" spans="1:7" x14ac:dyDescent="0.3">
      <c r="A542" s="5" t="s">
        <v>30</v>
      </c>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43305</v>
      </c>
      <c r="C546" s="24">
        <v>45132</v>
      </c>
      <c r="D546" s="25">
        <v>0.1224062506989937</v>
      </c>
      <c r="E546" s="32">
        <v>4</v>
      </c>
    </row>
    <row r="547" spans="1:5" x14ac:dyDescent="0.3">
      <c r="A547" s="31" t="s">
        <v>37</v>
      </c>
      <c r="B547" s="24">
        <v>43277</v>
      </c>
      <c r="C547" s="24">
        <v>45104</v>
      </c>
      <c r="D547" s="25">
        <v>0.12227423822378292</v>
      </c>
      <c r="E547" s="32">
        <v>4</v>
      </c>
    </row>
    <row r="548" spans="1:5" x14ac:dyDescent="0.3">
      <c r="A548" s="23" t="s">
        <v>38</v>
      </c>
      <c r="B548" s="24">
        <v>43270</v>
      </c>
      <c r="C548" s="24">
        <v>45076</v>
      </c>
      <c r="D548" s="25">
        <v>0.12290175071304917</v>
      </c>
      <c r="E548" s="32">
        <v>4</v>
      </c>
    </row>
    <row r="549" spans="1:5" x14ac:dyDescent="0.3">
      <c r="A549" s="23" t="s">
        <v>39</v>
      </c>
      <c r="B549" s="24">
        <v>43270</v>
      </c>
      <c r="C549" s="24">
        <v>45041</v>
      </c>
      <c r="D549" s="25">
        <v>0.12401797865981605</v>
      </c>
      <c r="E549" s="32">
        <v>4</v>
      </c>
    </row>
    <row r="550" spans="1:5" x14ac:dyDescent="0.3">
      <c r="A550" s="23" t="s">
        <v>40</v>
      </c>
      <c r="B550" s="24">
        <v>43270</v>
      </c>
      <c r="C550" s="24">
        <v>45013</v>
      </c>
      <c r="D550" s="25">
        <v>0.12476760511503894</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x14ac:dyDescent="0.3">
      <c r="A558" s="8" t="s">
        <v>10</v>
      </c>
      <c r="B558" s="16" t="s">
        <v>11</v>
      </c>
      <c r="C558" s="17" t="s">
        <v>448</v>
      </c>
      <c r="D558" s="18" t="s">
        <v>383</v>
      </c>
      <c r="E558" s="17" t="s">
        <v>14</v>
      </c>
    </row>
    <row r="559" spans="1:5" x14ac:dyDescent="0.3">
      <c r="A559" s="19"/>
      <c r="B559" s="20" t="s">
        <v>15</v>
      </c>
      <c r="C559" s="21">
        <v>-0.67593400877165033</v>
      </c>
      <c r="D559" s="21">
        <v>-0.277084800383813</v>
      </c>
      <c r="E559" s="22"/>
    </row>
    <row r="560" spans="1:5" x14ac:dyDescent="0.3">
      <c r="A560" s="8" t="s">
        <v>16</v>
      </c>
      <c r="B560" s="16" t="s">
        <v>11</v>
      </c>
      <c r="C560" s="17" t="s">
        <v>220</v>
      </c>
      <c r="D560" s="17" t="s">
        <v>221</v>
      </c>
      <c r="E560" s="17" t="s">
        <v>14</v>
      </c>
    </row>
    <row r="561" spans="1:7" x14ac:dyDescent="0.3">
      <c r="A561" s="19"/>
      <c r="B561" s="20" t="s">
        <v>15</v>
      </c>
      <c r="C561" s="21">
        <v>-0.23958107328332368</v>
      </c>
      <c r="D561" s="21">
        <v>-8.0824743882405459E-2</v>
      </c>
      <c r="E561" s="22"/>
    </row>
    <row r="562" spans="1:7" x14ac:dyDescent="0.3">
      <c r="A562" s="8" t="s">
        <v>19</v>
      </c>
      <c r="B562" s="16" t="s">
        <v>11</v>
      </c>
      <c r="C562" s="17" t="s">
        <v>132</v>
      </c>
      <c r="D562" s="17" t="s">
        <v>81</v>
      </c>
      <c r="E562" s="17" t="s">
        <v>14</v>
      </c>
      <c r="F562" s="33">
        <f>(9450-9490)/9490</f>
        <v>-4.2149631190727078E-3</v>
      </c>
      <c r="G562" s="33">
        <f>(9960-9970)/9970</f>
        <v>-1.0030090270812437E-3</v>
      </c>
    </row>
    <row r="563" spans="1:7" x14ac:dyDescent="0.3">
      <c r="A563" s="19"/>
      <c r="B563" s="20" t="s">
        <v>15</v>
      </c>
      <c r="C563" s="21">
        <v>-5.4829371346941325E-2</v>
      </c>
      <c r="D563" s="21">
        <v>-1.3822748935404805E-3</v>
      </c>
      <c r="E563" s="22"/>
    </row>
    <row r="564" spans="1:7" x14ac:dyDescent="0.3">
      <c r="A564" s="8" t="s">
        <v>22</v>
      </c>
      <c r="B564" s="16" t="s">
        <v>11</v>
      </c>
      <c r="C564" s="17" t="s">
        <v>224</v>
      </c>
      <c r="D564" s="17" t="s">
        <v>384</v>
      </c>
      <c r="E564" s="17" t="s">
        <v>14</v>
      </c>
    </row>
    <row r="565" spans="1:7" x14ac:dyDescent="0.3">
      <c r="A565" s="19"/>
      <c r="B565" s="20" t="s">
        <v>15</v>
      </c>
      <c r="C565" s="21">
        <v>0.23331363872982802</v>
      </c>
      <c r="D565" s="21">
        <v>7.3007586560153381E-2</v>
      </c>
      <c r="E565" s="22"/>
    </row>
    <row r="566" spans="1:7" x14ac:dyDescent="0.3">
      <c r="A566" s="5" t="s">
        <v>25</v>
      </c>
    </row>
    <row r="567" spans="1:7" x14ac:dyDescent="0.3">
      <c r="A567" s="5" t="s">
        <v>26</v>
      </c>
    </row>
    <row r="568" spans="1:7" x14ac:dyDescent="0.3">
      <c r="A568" s="5" t="s">
        <v>49</v>
      </c>
    </row>
    <row r="569" spans="1:7" x14ac:dyDescent="0.3">
      <c r="A569" s="5" t="s">
        <v>385</v>
      </c>
    </row>
    <row r="570" spans="1:7" x14ac:dyDescent="0.3">
      <c r="A570" s="5" t="s">
        <v>333</v>
      </c>
    </row>
    <row r="571" spans="1:7" x14ac:dyDescent="0.3">
      <c r="A571" s="5" t="s">
        <v>30</v>
      </c>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43305</v>
      </c>
      <c r="C575" s="24">
        <v>45132</v>
      </c>
      <c r="D575" s="25">
        <v>0.10132423463217109</v>
      </c>
      <c r="E575" s="32">
        <v>3</v>
      </c>
    </row>
    <row r="576" spans="1:7" x14ac:dyDescent="0.3">
      <c r="A576" s="31" t="s">
        <v>37</v>
      </c>
      <c r="B576" s="24">
        <v>43277</v>
      </c>
      <c r="C576" s="24">
        <v>45104</v>
      </c>
      <c r="D576" s="25">
        <v>0.10125705850570597</v>
      </c>
      <c r="E576" s="32">
        <v>3</v>
      </c>
    </row>
    <row r="577" spans="1:5" x14ac:dyDescent="0.3">
      <c r="A577" s="23" t="s">
        <v>38</v>
      </c>
      <c r="B577" s="24">
        <v>43270</v>
      </c>
      <c r="C577" s="24">
        <v>45076</v>
      </c>
      <c r="D577" s="25">
        <v>0.10179026995965161</v>
      </c>
      <c r="E577" s="32">
        <v>3</v>
      </c>
    </row>
    <row r="578" spans="1:5" x14ac:dyDescent="0.3">
      <c r="A578" s="23" t="s">
        <v>39</v>
      </c>
      <c r="B578" s="24">
        <v>43270</v>
      </c>
      <c r="C578" s="24">
        <v>45041</v>
      </c>
      <c r="D578" s="25">
        <v>0.10271609635089884</v>
      </c>
      <c r="E578" s="32">
        <v>3</v>
      </c>
    </row>
    <row r="579" spans="1:5" x14ac:dyDescent="0.3">
      <c r="A579" s="23" t="s">
        <v>40</v>
      </c>
      <c r="B579" s="24">
        <v>43270</v>
      </c>
      <c r="C579" s="24">
        <v>45013</v>
      </c>
      <c r="D579" s="25">
        <v>0.10338309303103446</v>
      </c>
      <c r="E579" s="32">
        <v>3</v>
      </c>
    </row>
  </sheetData>
  <mergeCells count="120">
    <mergeCell ref="A30:E30"/>
    <mergeCell ref="C31:C33"/>
    <mergeCell ref="D31:D33"/>
    <mergeCell ref="E31:E33"/>
    <mergeCell ref="A50:D50"/>
    <mergeCell ref="A51:E51"/>
    <mergeCell ref="A1:E1"/>
    <mergeCell ref="C2:C4"/>
    <mergeCell ref="D2:D4"/>
    <mergeCell ref="E2:E4"/>
    <mergeCell ref="A21:D21"/>
    <mergeCell ref="A22:E22"/>
    <mergeCell ref="A88:E88"/>
    <mergeCell ref="C89:C91"/>
    <mergeCell ref="D89:D91"/>
    <mergeCell ref="E89:E91"/>
    <mergeCell ref="A108:D108"/>
    <mergeCell ref="A109:E109"/>
    <mergeCell ref="A59:E59"/>
    <mergeCell ref="C60:C62"/>
    <mergeCell ref="D60:D62"/>
    <mergeCell ref="E60:E62"/>
    <mergeCell ref="A79:D79"/>
    <mergeCell ref="A80:E80"/>
    <mergeCell ref="A146:E146"/>
    <mergeCell ref="C147:C149"/>
    <mergeCell ref="D147:D149"/>
    <mergeCell ref="E147:E149"/>
    <mergeCell ref="A166:D166"/>
    <mergeCell ref="A167:E167"/>
    <mergeCell ref="A117:E117"/>
    <mergeCell ref="C118:C120"/>
    <mergeCell ref="D118:D120"/>
    <mergeCell ref="E118:E120"/>
    <mergeCell ref="A137:D137"/>
    <mergeCell ref="A138:E138"/>
    <mergeCell ref="A204:E204"/>
    <mergeCell ref="C205:C207"/>
    <mergeCell ref="D205:D207"/>
    <mergeCell ref="E205:E207"/>
    <mergeCell ref="A224:D224"/>
    <mergeCell ref="A225:E225"/>
    <mergeCell ref="A175:E175"/>
    <mergeCell ref="C176:C178"/>
    <mergeCell ref="D176:D178"/>
    <mergeCell ref="E176:E178"/>
    <mergeCell ref="A195:D195"/>
    <mergeCell ref="A196:E196"/>
    <mergeCell ref="A262:E262"/>
    <mergeCell ref="C263:C265"/>
    <mergeCell ref="D263:D265"/>
    <mergeCell ref="E263:E265"/>
    <mergeCell ref="A282:D282"/>
    <mergeCell ref="A283:E283"/>
    <mergeCell ref="A233:E233"/>
    <mergeCell ref="C234:C236"/>
    <mergeCell ref="D234:D236"/>
    <mergeCell ref="E234:E236"/>
    <mergeCell ref="A253:D253"/>
    <mergeCell ref="A254:E254"/>
    <mergeCell ref="A320:E320"/>
    <mergeCell ref="C321:C323"/>
    <mergeCell ref="D321:D323"/>
    <mergeCell ref="E321:E323"/>
    <mergeCell ref="A340:D340"/>
    <mergeCell ref="A341:E341"/>
    <mergeCell ref="A291:E291"/>
    <mergeCell ref="C292:C294"/>
    <mergeCell ref="D292:D294"/>
    <mergeCell ref="E292:E294"/>
    <mergeCell ref="A311:D311"/>
    <mergeCell ref="A312:E312"/>
    <mergeCell ref="A378:E378"/>
    <mergeCell ref="C379:C381"/>
    <mergeCell ref="D379:D381"/>
    <mergeCell ref="E379:E381"/>
    <mergeCell ref="A398:D398"/>
    <mergeCell ref="A399:E399"/>
    <mergeCell ref="A349:E349"/>
    <mergeCell ref="C350:C352"/>
    <mergeCell ref="D350:D352"/>
    <mergeCell ref="E350:E352"/>
    <mergeCell ref="A369:D369"/>
    <mergeCell ref="A370:E370"/>
    <mergeCell ref="A436:E436"/>
    <mergeCell ref="C437:C439"/>
    <mergeCell ref="D437:D439"/>
    <mergeCell ref="E437:E439"/>
    <mergeCell ref="A456:D456"/>
    <mergeCell ref="A457:E457"/>
    <mergeCell ref="A407:E407"/>
    <mergeCell ref="C408:C410"/>
    <mergeCell ref="D408:D410"/>
    <mergeCell ref="E408:E410"/>
    <mergeCell ref="A427:D427"/>
    <mergeCell ref="A428:E428"/>
    <mergeCell ref="A494:E494"/>
    <mergeCell ref="C495:C497"/>
    <mergeCell ref="D495:D497"/>
    <mergeCell ref="E495:E497"/>
    <mergeCell ref="A514:D514"/>
    <mergeCell ref="A515:E515"/>
    <mergeCell ref="A465:E465"/>
    <mergeCell ref="C466:C468"/>
    <mergeCell ref="D466:D468"/>
    <mergeCell ref="E466:E468"/>
    <mergeCell ref="A485:D485"/>
    <mergeCell ref="A486:E486"/>
    <mergeCell ref="A552:E552"/>
    <mergeCell ref="C553:C555"/>
    <mergeCell ref="D553:D555"/>
    <mergeCell ref="E553:E555"/>
    <mergeCell ref="A572:D572"/>
    <mergeCell ref="A573:E573"/>
    <mergeCell ref="A523:E523"/>
    <mergeCell ref="C524:C526"/>
    <mergeCell ref="D524:D526"/>
    <mergeCell ref="E524:E526"/>
    <mergeCell ref="A543:D543"/>
    <mergeCell ref="A544:E54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7BD44-853D-48F6-9738-70C735AD2E80}">
  <dimension ref="A1:G579"/>
  <sheetViews>
    <sheetView topLeftCell="A547" workbookViewId="0">
      <selection activeCell="H554" sqref="H554"/>
    </sheetView>
  </sheetViews>
  <sheetFormatPr baseColWidth="10" defaultRowHeight="14.4" x14ac:dyDescent="0.3"/>
  <cols>
    <col min="2" max="2" width="55.33203125" customWidth="1"/>
    <col min="6" max="6" width="12.109375" bestFit="1" customWidth="1"/>
    <col min="7" max="7" width="11.6640625" bestFit="1" customWidth="1"/>
  </cols>
  <sheetData>
    <row r="1" spans="1:7" x14ac:dyDescent="0.3">
      <c r="A1" s="92" t="s">
        <v>61</v>
      </c>
      <c r="B1" s="93"/>
      <c r="C1" s="93"/>
      <c r="D1" s="93"/>
      <c r="E1" s="93"/>
    </row>
    <row r="2" spans="1:7" x14ac:dyDescent="0.3">
      <c r="A2" s="1" t="s">
        <v>2</v>
      </c>
      <c r="B2" s="2"/>
      <c r="C2" s="94" t="s">
        <v>3</v>
      </c>
      <c r="D2" s="94" t="s">
        <v>4</v>
      </c>
      <c r="E2" s="94"/>
    </row>
    <row r="3" spans="1:7" x14ac:dyDescent="0.3">
      <c r="A3" s="3" t="s">
        <v>5</v>
      </c>
      <c r="B3" s="4"/>
      <c r="C3" s="95"/>
      <c r="D3" s="95"/>
      <c r="E3" s="95"/>
    </row>
    <row r="4" spans="1:7" x14ac:dyDescent="0.3">
      <c r="A4" s="6" t="s">
        <v>6</v>
      </c>
      <c r="B4" s="7"/>
      <c r="C4" s="96"/>
      <c r="D4" s="96"/>
      <c r="E4" s="96"/>
    </row>
    <row r="5" spans="1:7" x14ac:dyDescent="0.3">
      <c r="A5" s="8" t="s">
        <v>7</v>
      </c>
      <c r="B5" s="9" t="s">
        <v>8</v>
      </c>
      <c r="C5" s="10"/>
      <c r="D5" s="11"/>
      <c r="E5" s="11"/>
    </row>
    <row r="6" spans="1:7" x14ac:dyDescent="0.3">
      <c r="A6" s="12"/>
      <c r="B6" s="13" t="s">
        <v>9</v>
      </c>
      <c r="C6" s="14"/>
      <c r="D6" s="15"/>
      <c r="E6" s="15"/>
    </row>
    <row r="7" spans="1:7" x14ac:dyDescent="0.3">
      <c r="A7" s="112" t="s">
        <v>10</v>
      </c>
      <c r="B7" s="16" t="s">
        <v>11</v>
      </c>
      <c r="C7" s="17" t="s">
        <v>414</v>
      </c>
      <c r="D7" s="18" t="s">
        <v>13</v>
      </c>
      <c r="E7" s="17" t="s">
        <v>14</v>
      </c>
    </row>
    <row r="8" spans="1:7" x14ac:dyDescent="0.3">
      <c r="A8" s="113"/>
      <c r="B8" s="20" t="s">
        <v>15</v>
      </c>
      <c r="C8" s="21">
        <v>-0.48733421551994516</v>
      </c>
      <c r="D8" s="21">
        <v>-0.18210202310139056</v>
      </c>
      <c r="E8" s="22"/>
    </row>
    <row r="9" spans="1:7" x14ac:dyDescent="0.3">
      <c r="A9" s="112" t="s">
        <v>16</v>
      </c>
      <c r="B9" s="16" t="s">
        <v>11</v>
      </c>
      <c r="C9" s="17" t="s">
        <v>17</v>
      </c>
      <c r="D9" s="17" t="s">
        <v>227</v>
      </c>
      <c r="E9" s="17" t="s">
        <v>14</v>
      </c>
    </row>
    <row r="10" spans="1:7" x14ac:dyDescent="0.3">
      <c r="A10" s="113"/>
      <c r="B10" s="20" t="s">
        <v>15</v>
      </c>
      <c r="C10" s="21">
        <v>-0.17081007141479332</v>
      </c>
      <c r="D10" s="21">
        <v>-4.6291311522888012E-2</v>
      </c>
      <c r="E10" s="22"/>
    </row>
    <row r="11" spans="1:7" x14ac:dyDescent="0.3">
      <c r="A11" s="112" t="s">
        <v>19</v>
      </c>
      <c r="B11" s="16" t="s">
        <v>11</v>
      </c>
      <c r="C11" s="17" t="s">
        <v>268</v>
      </c>
      <c r="D11" s="17" t="s">
        <v>243</v>
      </c>
      <c r="E11" s="17" t="s">
        <v>14</v>
      </c>
      <c r="F11" s="33">
        <f>(9490-9540)/9540</f>
        <v>-5.2410901467505244E-3</v>
      </c>
      <c r="G11" s="33">
        <f>(10190-10100)/10100</f>
        <v>8.9108910891089101E-3</v>
      </c>
    </row>
    <row r="12" spans="1:7" x14ac:dyDescent="0.3">
      <c r="A12" s="113"/>
      <c r="B12" s="20" t="s">
        <v>15</v>
      </c>
      <c r="C12" s="21">
        <v>-5.0857849034475322E-2</v>
      </c>
      <c r="D12" s="21">
        <v>3.0087663694300382E-3</v>
      </c>
      <c r="E12" s="22"/>
    </row>
    <row r="13" spans="1:7" x14ac:dyDescent="0.3">
      <c r="A13" s="112" t="s">
        <v>22</v>
      </c>
      <c r="B13" s="16" t="s">
        <v>11</v>
      </c>
      <c r="C13" s="17" t="s">
        <v>23</v>
      </c>
      <c r="D13" s="17" t="s">
        <v>24</v>
      </c>
      <c r="E13" s="17" t="s">
        <v>14</v>
      </c>
    </row>
    <row r="14" spans="1:7" x14ac:dyDescent="0.3">
      <c r="A14" s="113"/>
      <c r="B14" s="20" t="s">
        <v>15</v>
      </c>
      <c r="C14" s="21">
        <v>0.11098701768095109</v>
      </c>
      <c r="D14" s="21">
        <v>3.3841123997990996E-2</v>
      </c>
      <c r="E14" s="22"/>
    </row>
    <row r="15" spans="1:7" ht="36" customHeight="1" x14ac:dyDescent="0.3">
      <c r="A15" s="114" t="s">
        <v>25</v>
      </c>
      <c r="B15" s="114"/>
      <c r="C15" s="114"/>
      <c r="D15" s="114"/>
      <c r="E15" s="114"/>
    </row>
    <row r="16" spans="1:7" x14ac:dyDescent="0.3">
      <c r="A16" s="5" t="s">
        <v>26</v>
      </c>
    </row>
    <row r="17" spans="1:6" x14ac:dyDescent="0.3">
      <c r="A17" s="5" t="s">
        <v>49</v>
      </c>
    </row>
    <row r="18" spans="1:6" x14ac:dyDescent="0.3">
      <c r="A18" s="5" t="s">
        <v>330</v>
      </c>
    </row>
    <row r="19" spans="1:6" x14ac:dyDescent="0.3">
      <c r="A19" s="5" t="s">
        <v>29</v>
      </c>
    </row>
    <row r="20" spans="1:6" ht="25.2" customHeight="1" x14ac:dyDescent="0.3">
      <c r="A20" s="115" t="s">
        <v>30</v>
      </c>
      <c r="B20" s="115"/>
      <c r="C20" s="115"/>
      <c r="D20" s="115"/>
      <c r="E20" s="115"/>
    </row>
    <row r="21" spans="1:6" x14ac:dyDescent="0.3">
      <c r="A21" s="88" t="s">
        <v>31</v>
      </c>
      <c r="B21" s="89"/>
      <c r="C21" s="89"/>
      <c r="D21" s="90"/>
      <c r="E21" s="28" t="b">
        <v>1</v>
      </c>
      <c r="F21" s="34" t="s">
        <v>105</v>
      </c>
    </row>
    <row r="22" spans="1:6" x14ac:dyDescent="0.3">
      <c r="A22" s="91" t="s">
        <v>32</v>
      </c>
      <c r="B22" s="91"/>
      <c r="C22" s="91"/>
      <c r="D22" s="91"/>
      <c r="E22" s="91"/>
    </row>
    <row r="23" spans="1:6" x14ac:dyDescent="0.3">
      <c r="A23" s="29" t="s">
        <v>33</v>
      </c>
      <c r="B23" s="29" t="s">
        <v>34</v>
      </c>
      <c r="C23" s="29" t="s">
        <v>35</v>
      </c>
      <c r="D23" s="30" t="s">
        <v>0</v>
      </c>
      <c r="E23" s="30" t="s">
        <v>1</v>
      </c>
    </row>
    <row r="24" spans="1:6" x14ac:dyDescent="0.3">
      <c r="A24" s="31" t="s">
        <v>36</v>
      </c>
      <c r="B24" s="24">
        <v>43704</v>
      </c>
      <c r="C24" s="24">
        <v>45167</v>
      </c>
      <c r="D24" s="25">
        <v>7.5097907716029533E-2</v>
      </c>
      <c r="E24" s="32">
        <v>3</v>
      </c>
    </row>
    <row r="25" spans="1:6" x14ac:dyDescent="0.3">
      <c r="A25" s="31" t="s">
        <v>37</v>
      </c>
      <c r="B25" s="24">
        <v>43669</v>
      </c>
      <c r="C25" s="24">
        <v>45132</v>
      </c>
      <c r="D25" s="25">
        <v>7.5638144053747303E-2</v>
      </c>
      <c r="E25" s="32">
        <v>3</v>
      </c>
    </row>
    <row r="26" spans="1:6" x14ac:dyDescent="0.3">
      <c r="A26" s="23" t="s">
        <v>38</v>
      </c>
      <c r="B26" s="24">
        <v>43641</v>
      </c>
      <c r="C26" s="24">
        <v>45104</v>
      </c>
      <c r="D26" s="25">
        <v>7.5509325736707281E-2</v>
      </c>
      <c r="E26" s="32">
        <v>3</v>
      </c>
    </row>
    <row r="27" spans="1:6" x14ac:dyDescent="0.3">
      <c r="A27" s="23" t="s">
        <v>39</v>
      </c>
      <c r="B27" s="24">
        <v>43613</v>
      </c>
      <c r="C27" s="24">
        <v>45076</v>
      </c>
      <c r="D27" s="25">
        <v>7.5740096958836794E-2</v>
      </c>
      <c r="E27" s="32">
        <v>3</v>
      </c>
    </row>
    <row r="28" spans="1:6" x14ac:dyDescent="0.3">
      <c r="A28" s="23" t="s">
        <v>40</v>
      </c>
      <c r="B28" s="24">
        <v>43578</v>
      </c>
      <c r="C28" s="24">
        <v>45041</v>
      </c>
      <c r="D28" s="25">
        <v>7.594702379702005E-2</v>
      </c>
      <c r="E28" s="32">
        <v>3</v>
      </c>
    </row>
    <row r="30" spans="1:6" x14ac:dyDescent="0.3">
      <c r="A30" s="92" t="s">
        <v>62</v>
      </c>
      <c r="B30" s="93"/>
      <c r="C30" s="93"/>
      <c r="D30" s="93"/>
      <c r="E30" s="93"/>
    </row>
    <row r="31" spans="1:6" x14ac:dyDescent="0.3">
      <c r="A31" s="1" t="s">
        <v>2</v>
      </c>
      <c r="B31" s="2"/>
      <c r="C31" s="94" t="s">
        <v>3</v>
      </c>
      <c r="D31" s="94" t="s">
        <v>4</v>
      </c>
      <c r="E31" s="94"/>
    </row>
    <row r="32" spans="1:6" x14ac:dyDescent="0.3">
      <c r="A32" s="3" t="s">
        <v>5</v>
      </c>
      <c r="B32" s="4"/>
      <c r="C32" s="95"/>
      <c r="D32" s="95"/>
      <c r="E32" s="95"/>
    </row>
    <row r="33" spans="1:7" x14ac:dyDescent="0.3">
      <c r="A33" s="6" t="s">
        <v>6</v>
      </c>
      <c r="B33" s="7"/>
      <c r="C33" s="96"/>
      <c r="D33" s="96"/>
      <c r="E33" s="96"/>
    </row>
    <row r="34" spans="1:7" x14ac:dyDescent="0.3">
      <c r="A34" s="8" t="s">
        <v>7</v>
      </c>
      <c r="B34" s="9" t="s">
        <v>8</v>
      </c>
      <c r="C34" s="10"/>
      <c r="D34" s="11"/>
      <c r="E34" s="11"/>
    </row>
    <row r="35" spans="1:7" x14ac:dyDescent="0.3">
      <c r="A35" s="12"/>
      <c r="B35" s="13" t="s">
        <v>9</v>
      </c>
      <c r="C35" s="14"/>
      <c r="D35" s="15"/>
      <c r="E35" s="15"/>
    </row>
    <row r="36" spans="1:7" x14ac:dyDescent="0.3">
      <c r="A36" s="112" t="s">
        <v>10</v>
      </c>
      <c r="B36" s="16" t="s">
        <v>11</v>
      </c>
      <c r="C36" s="17" t="s">
        <v>494</v>
      </c>
      <c r="D36" s="18" t="s">
        <v>42</v>
      </c>
      <c r="E36" s="17" t="s">
        <v>14</v>
      </c>
    </row>
    <row r="37" spans="1:7" x14ac:dyDescent="0.3">
      <c r="A37" s="113"/>
      <c r="B37" s="20" t="s">
        <v>15</v>
      </c>
      <c r="C37" s="21">
        <v>-0.70753138471041788</v>
      </c>
      <c r="D37" s="21">
        <v>-0.30372306029467089</v>
      </c>
      <c r="E37" s="22"/>
    </row>
    <row r="38" spans="1:7" x14ac:dyDescent="0.3">
      <c r="A38" s="112" t="s">
        <v>16</v>
      </c>
      <c r="B38" s="16" t="s">
        <v>11</v>
      </c>
      <c r="C38" s="17" t="s">
        <v>43</v>
      </c>
      <c r="D38" s="17" t="s">
        <v>44</v>
      </c>
      <c r="E38" s="17" t="s">
        <v>14</v>
      </c>
    </row>
    <row r="39" spans="1:7" x14ac:dyDescent="0.3">
      <c r="A39" s="113"/>
      <c r="B39" s="20" t="s">
        <v>15</v>
      </c>
      <c r="C39" s="21">
        <v>-0.2368179688415134</v>
      </c>
      <c r="D39" s="21">
        <v>-0.10035389916003834</v>
      </c>
      <c r="E39" s="22"/>
    </row>
    <row r="40" spans="1:7" x14ac:dyDescent="0.3">
      <c r="A40" s="112" t="s">
        <v>19</v>
      </c>
      <c r="B40" s="16" t="s">
        <v>11</v>
      </c>
      <c r="C40" s="17" t="s">
        <v>268</v>
      </c>
      <c r="D40" s="17" t="s">
        <v>332</v>
      </c>
      <c r="E40" s="17" t="s">
        <v>14</v>
      </c>
      <c r="F40" s="33">
        <f>(9490-9640)/9490</f>
        <v>-1.5806111696522657E-2</v>
      </c>
      <c r="G40" s="33">
        <f>(9880-9890)/9890</f>
        <v>-1.0111223458038423E-3</v>
      </c>
    </row>
    <row r="41" spans="1:7" x14ac:dyDescent="0.3">
      <c r="A41" s="113"/>
      <c r="B41" s="20" t="s">
        <v>15</v>
      </c>
      <c r="C41" s="21">
        <v>-5.0886191207415998E-2</v>
      </c>
      <c r="D41" s="21">
        <v>-4.0056087495966564E-3</v>
      </c>
      <c r="E41" s="22"/>
    </row>
    <row r="42" spans="1:7" x14ac:dyDescent="0.3">
      <c r="A42" s="112" t="s">
        <v>22</v>
      </c>
      <c r="B42" s="16" t="s">
        <v>11</v>
      </c>
      <c r="C42" s="17" t="s">
        <v>47</v>
      </c>
      <c r="D42" s="17" t="s">
        <v>386</v>
      </c>
      <c r="E42" s="17" t="s">
        <v>14</v>
      </c>
    </row>
    <row r="43" spans="1:7" x14ac:dyDescent="0.3">
      <c r="A43" s="113"/>
      <c r="B43" s="20" t="s">
        <v>15</v>
      </c>
      <c r="C43" s="21">
        <v>0.24686012108449584</v>
      </c>
      <c r="D43" s="21">
        <v>7.8413893966054804E-2</v>
      </c>
      <c r="E43" s="22"/>
    </row>
    <row r="44" spans="1:7" ht="34.200000000000003" customHeight="1" x14ac:dyDescent="0.3">
      <c r="A44" s="114" t="s">
        <v>25</v>
      </c>
      <c r="B44" s="114"/>
      <c r="C44" s="114"/>
      <c r="D44" s="114"/>
      <c r="E44" s="114"/>
    </row>
    <row r="45" spans="1:7" x14ac:dyDescent="0.3">
      <c r="A45" s="5" t="s">
        <v>26</v>
      </c>
    </row>
    <row r="46" spans="1:7" x14ac:dyDescent="0.3">
      <c r="A46" s="5" t="s">
        <v>49</v>
      </c>
    </row>
    <row r="47" spans="1:7" x14ac:dyDescent="0.3">
      <c r="A47" s="5" t="s">
        <v>233</v>
      </c>
    </row>
    <row r="48" spans="1:7" x14ac:dyDescent="0.3">
      <c r="A48" s="5" t="s">
        <v>333</v>
      </c>
    </row>
    <row r="49" spans="1:6" x14ac:dyDescent="0.3">
      <c r="A49" s="5" t="s">
        <v>51</v>
      </c>
    </row>
    <row r="50" spans="1:6" x14ac:dyDescent="0.3">
      <c r="A50" s="88" t="s">
        <v>31</v>
      </c>
      <c r="B50" s="89"/>
      <c r="C50" s="89"/>
      <c r="D50" s="90"/>
      <c r="E50" s="28" t="b">
        <v>1</v>
      </c>
      <c r="F50" s="34" t="s">
        <v>105</v>
      </c>
    </row>
    <row r="51" spans="1:6" x14ac:dyDescent="0.3">
      <c r="A51" s="91" t="s">
        <v>32</v>
      </c>
      <c r="B51" s="91"/>
      <c r="C51" s="91"/>
      <c r="D51" s="91"/>
      <c r="E51" s="91"/>
    </row>
    <row r="52" spans="1:6" x14ac:dyDescent="0.3">
      <c r="A52" s="29" t="s">
        <v>33</v>
      </c>
      <c r="B52" s="29" t="s">
        <v>34</v>
      </c>
      <c r="C52" s="29" t="s">
        <v>35</v>
      </c>
      <c r="D52" s="30" t="s">
        <v>0</v>
      </c>
      <c r="E52" s="30" t="s">
        <v>1</v>
      </c>
    </row>
    <row r="53" spans="1:6" x14ac:dyDescent="0.3">
      <c r="A53" s="31" t="s">
        <v>36</v>
      </c>
      <c r="B53" s="24">
        <v>43340</v>
      </c>
      <c r="C53" s="24">
        <v>45167</v>
      </c>
      <c r="D53" s="25">
        <v>0.11750765708116896</v>
      </c>
      <c r="E53" s="32">
        <v>3</v>
      </c>
    </row>
    <row r="54" spans="1:6" x14ac:dyDescent="0.3">
      <c r="A54" s="31" t="s">
        <v>37</v>
      </c>
      <c r="B54" s="24">
        <v>43305</v>
      </c>
      <c r="C54" s="24">
        <v>45132</v>
      </c>
      <c r="D54" s="25">
        <v>0.11760284817454397</v>
      </c>
      <c r="E54" s="32">
        <v>3</v>
      </c>
    </row>
    <row r="55" spans="1:6" x14ac:dyDescent="0.3">
      <c r="A55" s="23" t="s">
        <v>38</v>
      </c>
      <c r="B55" s="24">
        <v>43277</v>
      </c>
      <c r="C55" s="24">
        <v>45104</v>
      </c>
      <c r="D55" s="25">
        <v>0.11764225529940311</v>
      </c>
      <c r="E55" s="32">
        <v>3</v>
      </c>
    </row>
    <row r="56" spans="1:6" x14ac:dyDescent="0.3">
      <c r="A56" s="23" t="s">
        <v>39</v>
      </c>
      <c r="B56" s="24">
        <v>43249</v>
      </c>
      <c r="C56" s="24">
        <v>45076</v>
      </c>
      <c r="D56" s="25">
        <v>0.11765717004728236</v>
      </c>
      <c r="E56" s="32">
        <v>3</v>
      </c>
    </row>
    <row r="57" spans="1:6" x14ac:dyDescent="0.3">
      <c r="A57" s="23" t="s">
        <v>40</v>
      </c>
      <c r="B57" s="24">
        <v>43214</v>
      </c>
      <c r="C57" s="24">
        <v>45041</v>
      </c>
      <c r="D57" s="25">
        <v>0.11792072410528039</v>
      </c>
      <c r="E57" s="32">
        <v>3</v>
      </c>
    </row>
    <row r="59" spans="1:6" x14ac:dyDescent="0.3">
      <c r="A59" s="92" t="s">
        <v>63</v>
      </c>
      <c r="B59" s="93"/>
      <c r="C59" s="93"/>
      <c r="D59" s="93"/>
      <c r="E59" s="93"/>
    </row>
    <row r="60" spans="1:6" x14ac:dyDescent="0.3">
      <c r="A60" s="1" t="s">
        <v>2</v>
      </c>
      <c r="B60" s="2"/>
      <c r="C60" s="94" t="s">
        <v>3</v>
      </c>
      <c r="D60" s="94" t="s">
        <v>4</v>
      </c>
      <c r="E60" s="94"/>
    </row>
    <row r="61" spans="1:6" x14ac:dyDescent="0.3">
      <c r="A61" s="3" t="s">
        <v>5</v>
      </c>
      <c r="B61" s="4"/>
      <c r="C61" s="95"/>
      <c r="D61" s="95"/>
      <c r="E61" s="95"/>
    </row>
    <row r="62" spans="1:6" x14ac:dyDescent="0.3">
      <c r="A62" s="6" t="s">
        <v>6</v>
      </c>
      <c r="B62" s="7"/>
      <c r="C62" s="96"/>
      <c r="D62" s="96"/>
      <c r="E62" s="96"/>
    </row>
    <row r="63" spans="1:6" x14ac:dyDescent="0.3">
      <c r="A63" s="8" t="s">
        <v>7</v>
      </c>
      <c r="B63" s="9" t="s">
        <v>8</v>
      </c>
      <c r="C63" s="10"/>
      <c r="D63" s="11"/>
      <c r="E63" s="11"/>
    </row>
    <row r="64" spans="1:6" x14ac:dyDescent="0.3">
      <c r="A64" s="12"/>
      <c r="B64" s="13" t="s">
        <v>9</v>
      </c>
      <c r="C64" s="14"/>
      <c r="D64" s="15"/>
      <c r="E64" s="15"/>
    </row>
    <row r="65" spans="1:7" x14ac:dyDescent="0.3">
      <c r="A65" s="112" t="s">
        <v>10</v>
      </c>
      <c r="B65" s="16" t="s">
        <v>11</v>
      </c>
      <c r="C65" s="17" t="s">
        <v>52</v>
      </c>
      <c r="D65" s="18" t="s">
        <v>53</v>
      </c>
      <c r="E65" s="17" t="s">
        <v>14</v>
      </c>
    </row>
    <row r="66" spans="1:7" x14ac:dyDescent="0.3">
      <c r="A66" s="113"/>
      <c r="B66" s="20" t="s">
        <v>15</v>
      </c>
      <c r="C66" s="21">
        <v>-0.7284325149475317</v>
      </c>
      <c r="D66" s="21">
        <v>-0.31410992053860487</v>
      </c>
      <c r="E66" s="22"/>
    </row>
    <row r="67" spans="1:7" x14ac:dyDescent="0.3">
      <c r="A67" s="112" t="s">
        <v>16</v>
      </c>
      <c r="B67" s="16" t="s">
        <v>11</v>
      </c>
      <c r="C67" s="17" t="s">
        <v>54</v>
      </c>
      <c r="D67" s="17" t="s">
        <v>55</v>
      </c>
      <c r="E67" s="17" t="s">
        <v>14</v>
      </c>
    </row>
    <row r="68" spans="1:7" x14ac:dyDescent="0.3">
      <c r="A68" s="113"/>
      <c r="B68" s="20" t="s">
        <v>15</v>
      </c>
      <c r="C68" s="21">
        <v>-0.26436082210035372</v>
      </c>
      <c r="D68" s="21">
        <v>-8.9988529727498157E-2</v>
      </c>
      <c r="E68" s="22"/>
    </row>
    <row r="69" spans="1:7" x14ac:dyDescent="0.3">
      <c r="A69" s="112" t="s">
        <v>19</v>
      </c>
      <c r="B69" s="16" t="s">
        <v>11</v>
      </c>
      <c r="C69" s="17" t="s">
        <v>373</v>
      </c>
      <c r="D69" s="17" t="s">
        <v>495</v>
      </c>
      <c r="E69" s="17" t="s">
        <v>14</v>
      </c>
      <c r="F69" s="33">
        <f>(9320-9410)/9410</f>
        <v>-9.5642933049946872E-3</v>
      </c>
      <c r="G69" s="33">
        <f>(10160-10110)/10110</f>
        <v>4.945598417408506E-3</v>
      </c>
    </row>
    <row r="70" spans="1:7" x14ac:dyDescent="0.3">
      <c r="A70" s="113"/>
      <c r="B70" s="20" t="s">
        <v>15</v>
      </c>
      <c r="C70" s="21">
        <v>-6.7944820565029151E-2</v>
      </c>
      <c r="D70" s="21">
        <v>5.291859591029624E-3</v>
      </c>
      <c r="E70" s="22"/>
    </row>
    <row r="71" spans="1:7" x14ac:dyDescent="0.3">
      <c r="A71" s="112" t="s">
        <v>22</v>
      </c>
      <c r="B71" s="16" t="s">
        <v>11</v>
      </c>
      <c r="C71" s="17" t="s">
        <v>57</v>
      </c>
      <c r="D71" s="17" t="s">
        <v>335</v>
      </c>
      <c r="E71" s="17" t="s">
        <v>14</v>
      </c>
    </row>
    <row r="72" spans="1:7" x14ac:dyDescent="0.3">
      <c r="A72" s="113"/>
      <c r="B72" s="20" t="s">
        <v>15</v>
      </c>
      <c r="C72" s="21">
        <v>0.20672817384674036</v>
      </c>
      <c r="D72" s="21">
        <v>6.858003677855895E-2</v>
      </c>
      <c r="E72" s="22"/>
    </row>
    <row r="73" spans="1:7" ht="35.4" customHeight="1" x14ac:dyDescent="0.3">
      <c r="A73" s="114" t="s">
        <v>25</v>
      </c>
      <c r="B73" s="114"/>
      <c r="C73" s="114"/>
      <c r="D73" s="114"/>
      <c r="E73" s="114"/>
    </row>
    <row r="74" spans="1:7" x14ac:dyDescent="0.3">
      <c r="A74" s="5" t="s">
        <v>26</v>
      </c>
    </row>
    <row r="75" spans="1:7" x14ac:dyDescent="0.3">
      <c r="A75" s="5" t="s">
        <v>49</v>
      </c>
    </row>
    <row r="76" spans="1:7" x14ac:dyDescent="0.3">
      <c r="A76" s="5" t="s">
        <v>325</v>
      </c>
    </row>
    <row r="77" spans="1:7" x14ac:dyDescent="0.3">
      <c r="A77" s="5" t="s">
        <v>333</v>
      </c>
    </row>
    <row r="78" spans="1:7" x14ac:dyDescent="0.3">
      <c r="A78" s="5" t="s">
        <v>51</v>
      </c>
    </row>
    <row r="79" spans="1:7" x14ac:dyDescent="0.3">
      <c r="A79" s="88" t="s">
        <v>31</v>
      </c>
      <c r="B79" s="89"/>
      <c r="C79" s="89"/>
      <c r="D79" s="90"/>
      <c r="E79" s="28" t="b">
        <v>1</v>
      </c>
      <c r="F79" s="34" t="s">
        <v>105</v>
      </c>
    </row>
    <row r="80" spans="1:7" x14ac:dyDescent="0.3">
      <c r="A80" s="91" t="s">
        <v>32</v>
      </c>
      <c r="B80" s="91"/>
      <c r="C80" s="91"/>
      <c r="D80" s="91"/>
      <c r="E80" s="91"/>
    </row>
    <row r="81" spans="1:5" x14ac:dyDescent="0.3">
      <c r="A81" s="29" t="s">
        <v>33</v>
      </c>
      <c r="B81" s="29" t="s">
        <v>34</v>
      </c>
      <c r="C81" s="29" t="s">
        <v>35</v>
      </c>
      <c r="D81" s="30" t="s">
        <v>0</v>
      </c>
      <c r="E81" s="30" t="s">
        <v>1</v>
      </c>
    </row>
    <row r="82" spans="1:5" x14ac:dyDescent="0.3">
      <c r="A82" s="31" t="s">
        <v>36</v>
      </c>
      <c r="B82" s="24">
        <v>43340</v>
      </c>
      <c r="C82" s="24">
        <v>45167</v>
      </c>
      <c r="D82" s="25">
        <v>0.11413537809126126</v>
      </c>
      <c r="E82" s="32">
        <v>3</v>
      </c>
    </row>
    <row r="83" spans="1:5" x14ac:dyDescent="0.3">
      <c r="A83" s="31" t="s">
        <v>37</v>
      </c>
      <c r="B83" s="24">
        <v>43305</v>
      </c>
      <c r="C83" s="24">
        <v>45132</v>
      </c>
      <c r="D83" s="25">
        <v>0.11406064916163744</v>
      </c>
      <c r="E83" s="32">
        <v>3</v>
      </c>
    </row>
    <row r="84" spans="1:5" x14ac:dyDescent="0.3">
      <c r="A84" s="23" t="s">
        <v>38</v>
      </c>
      <c r="B84" s="24">
        <v>43277</v>
      </c>
      <c r="C84" s="24">
        <v>45104</v>
      </c>
      <c r="D84" s="25">
        <v>0.1138623836242954</v>
      </c>
      <c r="E84" s="32">
        <v>3</v>
      </c>
    </row>
    <row r="85" spans="1:5" x14ac:dyDescent="0.3">
      <c r="A85" s="23" t="s">
        <v>39</v>
      </c>
      <c r="B85" s="24">
        <v>43249</v>
      </c>
      <c r="C85" s="24">
        <v>45076</v>
      </c>
      <c r="D85" s="25">
        <v>0.11382323239092539</v>
      </c>
      <c r="E85" s="32">
        <v>3</v>
      </c>
    </row>
    <row r="86" spans="1:5" x14ac:dyDescent="0.3">
      <c r="A86" s="23" t="s">
        <v>40</v>
      </c>
      <c r="B86" s="24">
        <v>43214</v>
      </c>
      <c r="C86" s="24">
        <v>45041</v>
      </c>
      <c r="D86" s="25">
        <v>0.1139154628890878</v>
      </c>
      <c r="E86" s="32">
        <v>3</v>
      </c>
    </row>
    <row r="88" spans="1:5" x14ac:dyDescent="0.3">
      <c r="A88" s="92" t="s">
        <v>73</v>
      </c>
      <c r="B88" s="93"/>
      <c r="C88" s="93"/>
      <c r="D88" s="93"/>
      <c r="E88" s="93"/>
    </row>
    <row r="89" spans="1:5" x14ac:dyDescent="0.3">
      <c r="A89" s="1" t="s">
        <v>2</v>
      </c>
      <c r="B89" s="2"/>
      <c r="C89" s="94" t="s">
        <v>3</v>
      </c>
      <c r="D89" s="94" t="s">
        <v>4</v>
      </c>
      <c r="E89" s="94"/>
    </row>
    <row r="90" spans="1:5" x14ac:dyDescent="0.3">
      <c r="A90" s="3" t="s">
        <v>5</v>
      </c>
      <c r="B90" s="4"/>
      <c r="C90" s="95"/>
      <c r="D90" s="95"/>
      <c r="E90" s="95"/>
    </row>
    <row r="91" spans="1:5" x14ac:dyDescent="0.3">
      <c r="A91" s="6" t="s">
        <v>6</v>
      </c>
      <c r="B91" s="7"/>
      <c r="C91" s="96"/>
      <c r="D91" s="96"/>
      <c r="E91" s="96"/>
    </row>
    <row r="92" spans="1:5" x14ac:dyDescent="0.3">
      <c r="A92" s="8" t="s">
        <v>7</v>
      </c>
      <c r="B92" s="9" t="s">
        <v>8</v>
      </c>
      <c r="C92" s="10"/>
      <c r="D92" s="11"/>
      <c r="E92" s="11"/>
    </row>
    <row r="93" spans="1:5" x14ac:dyDescent="0.3">
      <c r="A93" s="12"/>
      <c r="B93" s="13" t="s">
        <v>9</v>
      </c>
      <c r="C93" s="14"/>
      <c r="D93" s="15"/>
      <c r="E93" s="15"/>
    </row>
    <row r="94" spans="1:5" x14ac:dyDescent="0.3">
      <c r="A94" s="112" t="s">
        <v>10</v>
      </c>
      <c r="B94" s="16" t="s">
        <v>11</v>
      </c>
      <c r="C94" s="17" t="s">
        <v>418</v>
      </c>
      <c r="D94" s="18" t="s">
        <v>238</v>
      </c>
      <c r="E94" s="17" t="s">
        <v>14</v>
      </c>
    </row>
    <row r="95" spans="1:5" x14ac:dyDescent="0.3">
      <c r="A95" s="113"/>
      <c r="B95" s="20" t="s">
        <v>15</v>
      </c>
      <c r="C95" s="21">
        <v>-0.7095651437938757</v>
      </c>
      <c r="D95" s="21">
        <v>-0.29896095369095366</v>
      </c>
      <c r="E95" s="22"/>
    </row>
    <row r="96" spans="1:5" x14ac:dyDescent="0.3">
      <c r="A96" s="112" t="s">
        <v>16</v>
      </c>
      <c r="B96" s="16" t="s">
        <v>11</v>
      </c>
      <c r="C96" s="17" t="s">
        <v>66</v>
      </c>
      <c r="D96" s="17" t="s">
        <v>67</v>
      </c>
      <c r="E96" s="17" t="s">
        <v>14</v>
      </c>
    </row>
    <row r="97" spans="1:7" x14ac:dyDescent="0.3">
      <c r="A97" s="113"/>
      <c r="B97" s="20" t="s">
        <v>15</v>
      </c>
      <c r="C97" s="21">
        <v>-0.24374975995272918</v>
      </c>
      <c r="D97" s="21">
        <v>-9.3622915536350937E-2</v>
      </c>
      <c r="E97" s="22"/>
    </row>
    <row r="98" spans="1:7" x14ac:dyDescent="0.3">
      <c r="A98" s="112" t="s">
        <v>19</v>
      </c>
      <c r="B98" s="16" t="s">
        <v>11</v>
      </c>
      <c r="C98" s="17" t="s">
        <v>496</v>
      </c>
      <c r="D98" s="17" t="s">
        <v>205</v>
      </c>
      <c r="E98" s="17" t="s">
        <v>14</v>
      </c>
      <c r="F98" s="33">
        <f>(9390-9470)/9470</f>
        <v>-8.4477296726504746E-3</v>
      </c>
      <c r="G98" s="33">
        <v>0</v>
      </c>
    </row>
    <row r="99" spans="1:7" x14ac:dyDescent="0.3">
      <c r="A99" s="113"/>
      <c r="B99" s="20" t="s">
        <v>15</v>
      </c>
      <c r="C99" s="21">
        <v>-6.0775152122151122E-2</v>
      </c>
      <c r="D99" s="21">
        <v>-6.8057558268561635E-3</v>
      </c>
      <c r="E99" s="22"/>
    </row>
    <row r="100" spans="1:7" x14ac:dyDescent="0.3">
      <c r="A100" s="112" t="s">
        <v>22</v>
      </c>
      <c r="B100" s="16" t="s">
        <v>11</v>
      </c>
      <c r="C100" s="17" t="s">
        <v>70</v>
      </c>
      <c r="D100" s="17" t="s">
        <v>337</v>
      </c>
      <c r="E100" s="17" t="s">
        <v>14</v>
      </c>
    </row>
    <row r="101" spans="1:7" x14ac:dyDescent="0.3">
      <c r="A101" s="113"/>
      <c r="B101" s="20" t="s">
        <v>15</v>
      </c>
      <c r="C101" s="21">
        <v>0.26924092019120827</v>
      </c>
      <c r="D101" s="21">
        <v>7.8081742296484125E-2</v>
      </c>
      <c r="E101" s="22"/>
    </row>
    <row r="102" spans="1:7" ht="37.200000000000003" customHeight="1" x14ac:dyDescent="0.3">
      <c r="A102" s="114" t="s">
        <v>25</v>
      </c>
      <c r="B102" s="114"/>
      <c r="C102" s="114"/>
      <c r="D102" s="114"/>
      <c r="E102" s="114"/>
    </row>
    <row r="103" spans="1:7" x14ac:dyDescent="0.3">
      <c r="A103" s="5" t="s">
        <v>26</v>
      </c>
    </row>
    <row r="104" spans="1:7" x14ac:dyDescent="0.3">
      <c r="A104" s="5" t="s">
        <v>49</v>
      </c>
    </row>
    <row r="105" spans="1:7" x14ac:dyDescent="0.3">
      <c r="A105" s="5" t="s">
        <v>338</v>
      </c>
    </row>
    <row r="106" spans="1:7" x14ac:dyDescent="0.3">
      <c r="A106" s="5" t="s">
        <v>333</v>
      </c>
    </row>
    <row r="107" spans="1:7" ht="26.4" customHeight="1" x14ac:dyDescent="0.3">
      <c r="A107" s="115" t="s">
        <v>30</v>
      </c>
      <c r="B107" s="115"/>
      <c r="C107" s="115"/>
      <c r="D107" s="115"/>
      <c r="E107" s="115"/>
    </row>
    <row r="108" spans="1:7" x14ac:dyDescent="0.3">
      <c r="A108" s="88" t="s">
        <v>31</v>
      </c>
      <c r="B108" s="89"/>
      <c r="C108" s="89"/>
      <c r="D108" s="90"/>
      <c r="E108" s="28" t="b">
        <v>1</v>
      </c>
      <c r="F108" s="34" t="s">
        <v>105</v>
      </c>
    </row>
    <row r="109" spans="1:7" x14ac:dyDescent="0.3">
      <c r="A109" s="91" t="s">
        <v>32</v>
      </c>
      <c r="B109" s="91"/>
      <c r="C109" s="91"/>
      <c r="D109" s="91"/>
      <c r="E109" s="91"/>
    </row>
    <row r="110" spans="1:7" x14ac:dyDescent="0.3">
      <c r="A110" s="29" t="s">
        <v>33</v>
      </c>
      <c r="B110" s="29" t="s">
        <v>34</v>
      </c>
      <c r="C110" s="29" t="s">
        <v>35</v>
      </c>
      <c r="D110" s="30" t="s">
        <v>0</v>
      </c>
      <c r="E110" s="30" t="s">
        <v>1</v>
      </c>
    </row>
    <row r="111" spans="1:7" x14ac:dyDescent="0.3">
      <c r="A111" s="31" t="s">
        <v>36</v>
      </c>
      <c r="B111" s="24">
        <v>43340</v>
      </c>
      <c r="C111" s="24">
        <v>45167</v>
      </c>
      <c r="D111" s="25">
        <v>0.10833189852432579</v>
      </c>
      <c r="E111" s="32">
        <v>3</v>
      </c>
    </row>
    <row r="112" spans="1:7" x14ac:dyDescent="0.3">
      <c r="A112" s="31" t="s">
        <v>37</v>
      </c>
      <c r="B112" s="24">
        <v>43305</v>
      </c>
      <c r="C112" s="24">
        <v>45132</v>
      </c>
      <c r="D112" s="25">
        <v>0.10838636450342458</v>
      </c>
      <c r="E112" s="32">
        <v>3</v>
      </c>
    </row>
    <row r="113" spans="1:7" x14ac:dyDescent="0.3">
      <c r="A113" s="23" t="s">
        <v>38</v>
      </c>
      <c r="B113" s="24">
        <v>43277</v>
      </c>
      <c r="C113" s="24">
        <v>45104</v>
      </c>
      <c r="D113" s="25">
        <v>0.10828622887516198</v>
      </c>
      <c r="E113" s="32">
        <v>3</v>
      </c>
    </row>
    <row r="114" spans="1:7" x14ac:dyDescent="0.3">
      <c r="A114" s="23" t="s">
        <v>39</v>
      </c>
      <c r="B114" s="24">
        <v>43249</v>
      </c>
      <c r="C114" s="24">
        <v>45076</v>
      </c>
      <c r="D114" s="25">
        <v>0.10829560181982711</v>
      </c>
      <c r="E114" s="32">
        <v>3</v>
      </c>
    </row>
    <row r="115" spans="1:7" x14ac:dyDescent="0.3">
      <c r="A115" s="23" t="s">
        <v>40</v>
      </c>
      <c r="B115" s="24">
        <v>43214</v>
      </c>
      <c r="C115" s="24">
        <v>45041</v>
      </c>
      <c r="D115" s="25">
        <v>0.10830924352154192</v>
      </c>
      <c r="E115" s="32">
        <v>3</v>
      </c>
    </row>
    <row r="117" spans="1:7" x14ac:dyDescent="0.3">
      <c r="A117" s="92" t="s">
        <v>93</v>
      </c>
      <c r="B117" s="93"/>
      <c r="C117" s="93"/>
      <c r="D117" s="93"/>
      <c r="E117" s="93"/>
    </row>
    <row r="118" spans="1:7" x14ac:dyDescent="0.3">
      <c r="A118" s="1" t="s">
        <v>74</v>
      </c>
      <c r="B118" s="2"/>
      <c r="C118" s="94" t="s">
        <v>3</v>
      </c>
      <c r="D118" s="94" t="s">
        <v>75</v>
      </c>
      <c r="E118" s="94"/>
    </row>
    <row r="119" spans="1:7" x14ac:dyDescent="0.3">
      <c r="A119" s="3" t="s">
        <v>5</v>
      </c>
      <c r="B119" s="4"/>
      <c r="C119" s="95"/>
      <c r="D119" s="95"/>
      <c r="E119" s="95"/>
    </row>
    <row r="120" spans="1:7" x14ac:dyDescent="0.3">
      <c r="A120" s="6" t="s">
        <v>6</v>
      </c>
      <c r="B120" s="7"/>
      <c r="C120" s="96"/>
      <c r="D120" s="96"/>
      <c r="E120" s="96"/>
    </row>
    <row r="121" spans="1:7" x14ac:dyDescent="0.3">
      <c r="A121" s="8" t="s">
        <v>7</v>
      </c>
      <c r="B121" s="9" t="s">
        <v>76</v>
      </c>
      <c r="C121" s="10"/>
      <c r="D121" s="11"/>
      <c r="E121" s="11"/>
    </row>
    <row r="122" spans="1:7" x14ac:dyDescent="0.3">
      <c r="A122" s="12"/>
      <c r="B122" s="13" t="s">
        <v>9</v>
      </c>
      <c r="C122" s="14"/>
      <c r="D122" s="15"/>
      <c r="E122" s="15"/>
    </row>
    <row r="123" spans="1:7" ht="20.399999999999999" customHeight="1" x14ac:dyDescent="0.3">
      <c r="A123" s="112" t="s">
        <v>10</v>
      </c>
      <c r="B123" s="16" t="s">
        <v>11</v>
      </c>
      <c r="C123" s="17" t="s">
        <v>451</v>
      </c>
      <c r="D123" s="18" t="s">
        <v>78</v>
      </c>
      <c r="E123" s="17" t="s">
        <v>14</v>
      </c>
    </row>
    <row r="124" spans="1:7" x14ac:dyDescent="0.3">
      <c r="A124" s="113"/>
      <c r="B124" s="20" t="s">
        <v>15</v>
      </c>
      <c r="C124" s="21">
        <v>-0.69661427825466105</v>
      </c>
      <c r="D124" s="21">
        <v>-0.26203908484893268</v>
      </c>
      <c r="E124" s="22"/>
    </row>
    <row r="125" spans="1:7" ht="20.399999999999999" customHeight="1" x14ac:dyDescent="0.3">
      <c r="A125" s="112" t="s">
        <v>16</v>
      </c>
      <c r="B125" s="16" t="s">
        <v>11</v>
      </c>
      <c r="C125" s="17" t="s">
        <v>79</v>
      </c>
      <c r="D125" s="17" t="s">
        <v>80</v>
      </c>
      <c r="E125" s="17" t="s">
        <v>14</v>
      </c>
    </row>
    <row r="126" spans="1:7" x14ac:dyDescent="0.3">
      <c r="A126" s="113"/>
      <c r="B126" s="20" t="s">
        <v>15</v>
      </c>
      <c r="C126" s="21">
        <v>-0.30515803861267721</v>
      </c>
      <c r="D126" s="21">
        <v>-5.4651640399221102E-2</v>
      </c>
      <c r="E126" s="22"/>
    </row>
    <row r="127" spans="1:7" ht="20.399999999999999" customHeight="1" x14ac:dyDescent="0.3">
      <c r="A127" s="112" t="s">
        <v>19</v>
      </c>
      <c r="B127" s="16" t="s">
        <v>11</v>
      </c>
      <c r="C127" s="17" t="s">
        <v>411</v>
      </c>
      <c r="D127" s="17" t="s">
        <v>419</v>
      </c>
      <c r="E127" s="17" t="s">
        <v>14</v>
      </c>
      <c r="F127" s="33">
        <f>(9720-9910)/9910</f>
        <v>-1.9172552976791119E-2</v>
      </c>
      <c r="G127" s="33">
        <f>(11170-11340)/11340</f>
        <v>-1.4991181657848324E-2</v>
      </c>
    </row>
    <row r="128" spans="1:7" x14ac:dyDescent="0.3">
      <c r="A128" s="113"/>
      <c r="B128" s="20" t="s">
        <v>15</v>
      </c>
      <c r="C128" s="21">
        <v>-2.8400506054581665E-2</v>
      </c>
      <c r="D128" s="21">
        <v>2.2422682950456796E-2</v>
      </c>
      <c r="E128" s="22"/>
    </row>
    <row r="129" spans="1:6" ht="20.399999999999999" customHeight="1" x14ac:dyDescent="0.3">
      <c r="A129" s="112" t="s">
        <v>22</v>
      </c>
      <c r="B129" s="16" t="s">
        <v>11</v>
      </c>
      <c r="C129" s="17" t="s">
        <v>83</v>
      </c>
      <c r="D129" s="17" t="s">
        <v>475</v>
      </c>
      <c r="E129" s="17" t="s">
        <v>14</v>
      </c>
    </row>
    <row r="130" spans="1:6" x14ac:dyDescent="0.3">
      <c r="A130" s="113"/>
      <c r="B130" s="20" t="s">
        <v>15</v>
      </c>
      <c r="C130" s="21">
        <v>0.46830915457728883</v>
      </c>
      <c r="D130" s="21">
        <v>6.0641037421326871E-2</v>
      </c>
      <c r="E130" s="22"/>
    </row>
    <row r="131" spans="1:6" ht="36" customHeight="1" x14ac:dyDescent="0.3">
      <c r="A131" s="114" t="s">
        <v>25</v>
      </c>
      <c r="B131" s="114"/>
      <c r="C131" s="114"/>
      <c r="D131" s="114"/>
      <c r="E131" s="114"/>
    </row>
    <row r="132" spans="1:6" x14ac:dyDescent="0.3">
      <c r="A132" s="5" t="s">
        <v>26</v>
      </c>
    </row>
    <row r="133" spans="1:6" x14ac:dyDescent="0.3">
      <c r="A133" s="5" t="s">
        <v>85</v>
      </c>
    </row>
    <row r="134" spans="1:6" x14ac:dyDescent="0.3">
      <c r="A134" s="5" t="s">
        <v>420</v>
      </c>
    </row>
    <row r="135" spans="1:6" x14ac:dyDescent="0.3">
      <c r="A135" s="5" t="s">
        <v>476</v>
      </c>
    </row>
    <row r="136" spans="1:6" x14ac:dyDescent="0.3">
      <c r="A136" s="5" t="s">
        <v>51</v>
      </c>
    </row>
    <row r="137" spans="1:6" x14ac:dyDescent="0.3">
      <c r="A137" s="88" t="s">
        <v>31</v>
      </c>
      <c r="B137" s="89"/>
      <c r="C137" s="89"/>
      <c r="D137" s="90"/>
      <c r="E137" s="28" t="b">
        <v>1</v>
      </c>
      <c r="F137" s="34" t="s">
        <v>105</v>
      </c>
    </row>
    <row r="138" spans="1:6" x14ac:dyDescent="0.3">
      <c r="A138" s="91" t="s">
        <v>32</v>
      </c>
      <c r="B138" s="91"/>
      <c r="C138" s="91"/>
      <c r="D138" s="91"/>
      <c r="E138" s="91"/>
    </row>
    <row r="139" spans="1:6" x14ac:dyDescent="0.3">
      <c r="A139" s="29" t="s">
        <v>33</v>
      </c>
      <c r="B139" s="29" t="s">
        <v>34</v>
      </c>
      <c r="C139" s="29" t="s">
        <v>35</v>
      </c>
      <c r="D139" s="30" t="s">
        <v>0</v>
      </c>
      <c r="E139" s="30" t="s">
        <v>1</v>
      </c>
    </row>
    <row r="140" spans="1:6" x14ac:dyDescent="0.3">
      <c r="A140" s="31" t="s">
        <v>36</v>
      </c>
      <c r="B140" s="24">
        <v>43340</v>
      </c>
      <c r="C140" s="24">
        <v>45160</v>
      </c>
      <c r="D140" s="25">
        <v>0.18422629387084202</v>
      </c>
      <c r="E140" s="32">
        <v>4</v>
      </c>
    </row>
    <row r="141" spans="1:6" x14ac:dyDescent="0.3">
      <c r="A141" s="31" t="s">
        <v>37</v>
      </c>
      <c r="B141" s="24">
        <v>43312</v>
      </c>
      <c r="C141" s="24">
        <v>45132</v>
      </c>
      <c r="D141" s="25">
        <v>0.18405692621383193</v>
      </c>
      <c r="E141" s="32">
        <v>4</v>
      </c>
    </row>
    <row r="142" spans="1:6" x14ac:dyDescent="0.3">
      <c r="A142" s="23" t="s">
        <v>38</v>
      </c>
      <c r="B142" s="24">
        <v>43284</v>
      </c>
      <c r="C142" s="24">
        <v>45104</v>
      </c>
      <c r="D142" s="25">
        <v>0.18380590479572176</v>
      </c>
      <c r="E142" s="32">
        <v>4</v>
      </c>
    </row>
    <row r="143" spans="1:6" x14ac:dyDescent="0.3">
      <c r="A143" s="23" t="s">
        <v>39</v>
      </c>
      <c r="B143" s="24">
        <v>43256</v>
      </c>
      <c r="C143" s="24">
        <v>45076</v>
      </c>
      <c r="D143" s="25">
        <v>0.18391480678555339</v>
      </c>
      <c r="E143" s="32">
        <v>4</v>
      </c>
    </row>
    <row r="144" spans="1:6" x14ac:dyDescent="0.3">
      <c r="A144" s="23" t="s">
        <v>40</v>
      </c>
      <c r="B144" s="24">
        <v>43214</v>
      </c>
      <c r="C144" s="24">
        <v>45034</v>
      </c>
      <c r="D144" s="25">
        <v>0.18367137515510801</v>
      </c>
      <c r="E144" s="32">
        <v>4</v>
      </c>
    </row>
    <row r="146" spans="1:7" x14ac:dyDescent="0.3">
      <c r="A146" s="92" t="s">
        <v>94</v>
      </c>
      <c r="B146" s="93"/>
      <c r="C146" s="93"/>
      <c r="D146" s="93"/>
      <c r="E146" s="93"/>
    </row>
    <row r="147" spans="1:7" x14ac:dyDescent="0.3">
      <c r="A147" s="1" t="s">
        <v>2</v>
      </c>
      <c r="B147" s="2"/>
      <c r="C147" s="94" t="s">
        <v>3</v>
      </c>
      <c r="D147" s="94" t="s">
        <v>4</v>
      </c>
      <c r="E147" s="94"/>
    </row>
    <row r="148" spans="1:7" x14ac:dyDescent="0.3">
      <c r="A148" s="3" t="s">
        <v>5</v>
      </c>
      <c r="B148" s="4"/>
      <c r="C148" s="95"/>
      <c r="D148" s="95"/>
      <c r="E148" s="95"/>
    </row>
    <row r="149" spans="1:7" x14ac:dyDescent="0.3">
      <c r="A149" s="6" t="s">
        <v>6</v>
      </c>
      <c r="B149" s="7"/>
      <c r="C149" s="96"/>
      <c r="D149" s="96"/>
      <c r="E149" s="96"/>
    </row>
    <row r="150" spans="1:7" x14ac:dyDescent="0.3">
      <c r="A150" s="8" t="s">
        <v>7</v>
      </c>
      <c r="B150" s="9" t="s">
        <v>8</v>
      </c>
      <c r="C150" s="10"/>
      <c r="D150" s="11"/>
      <c r="E150" s="11"/>
    </row>
    <row r="151" spans="1:7" x14ac:dyDescent="0.3">
      <c r="A151" s="12"/>
      <c r="B151" s="13" t="s">
        <v>9</v>
      </c>
      <c r="C151" s="14"/>
      <c r="D151" s="15"/>
      <c r="E151" s="15"/>
    </row>
    <row r="152" spans="1:7" ht="20.399999999999999" customHeight="1" x14ac:dyDescent="0.3">
      <c r="A152" s="112" t="s">
        <v>10</v>
      </c>
      <c r="B152" s="16" t="s">
        <v>11</v>
      </c>
      <c r="C152" s="17" t="s">
        <v>281</v>
      </c>
      <c r="D152" s="18" t="s">
        <v>88</v>
      </c>
      <c r="E152" s="17" t="s">
        <v>14</v>
      </c>
    </row>
    <row r="153" spans="1:7" x14ac:dyDescent="0.3">
      <c r="A153" s="113"/>
      <c r="B153" s="20" t="s">
        <v>15</v>
      </c>
      <c r="C153" s="21">
        <v>-0.72944510831729659</v>
      </c>
      <c r="D153" s="21">
        <v>-0.32260901009725185</v>
      </c>
      <c r="E153" s="22"/>
    </row>
    <row r="154" spans="1:7" ht="20.399999999999999" customHeight="1" x14ac:dyDescent="0.3">
      <c r="A154" s="112" t="s">
        <v>16</v>
      </c>
      <c r="B154" s="16" t="s">
        <v>11</v>
      </c>
      <c r="C154" s="17" t="s">
        <v>89</v>
      </c>
      <c r="D154" s="17" t="s">
        <v>79</v>
      </c>
      <c r="E154" s="17" t="s">
        <v>14</v>
      </c>
    </row>
    <row r="155" spans="1:7" x14ac:dyDescent="0.3">
      <c r="A155" s="113"/>
      <c r="B155" s="20" t="s">
        <v>15</v>
      </c>
      <c r="C155" s="21">
        <v>-0.27369232450942749</v>
      </c>
      <c r="D155" s="21">
        <v>-0.1140908038913655</v>
      </c>
      <c r="E155" s="22"/>
    </row>
    <row r="156" spans="1:7" ht="20.399999999999999" customHeight="1" x14ac:dyDescent="0.3">
      <c r="A156" s="112" t="s">
        <v>19</v>
      </c>
      <c r="B156" s="16" t="s">
        <v>11</v>
      </c>
      <c r="C156" s="17" t="s">
        <v>334</v>
      </c>
      <c r="D156" s="17" t="s">
        <v>251</v>
      </c>
      <c r="E156" s="17" t="s">
        <v>14</v>
      </c>
      <c r="F156" s="33">
        <f>(9370-9440)/9440</f>
        <v>-7.4152542372881358E-3</v>
      </c>
      <c r="G156" s="33">
        <f>(10080-10090)/10090</f>
        <v>-9.9108027750247768E-4</v>
      </c>
    </row>
    <row r="157" spans="1:7" x14ac:dyDescent="0.3">
      <c r="A157" s="113"/>
      <c r="B157" s="20" t="s">
        <v>15</v>
      </c>
      <c r="C157" s="21">
        <v>-6.2709510237319743E-2</v>
      </c>
      <c r="D157" s="21">
        <v>2.6014019496058971E-3</v>
      </c>
      <c r="E157" s="22"/>
    </row>
    <row r="158" spans="1:7" ht="20.399999999999999" customHeight="1" x14ac:dyDescent="0.3">
      <c r="A158" s="112" t="s">
        <v>22</v>
      </c>
      <c r="B158" s="16" t="s">
        <v>11</v>
      </c>
      <c r="C158" s="17" t="s">
        <v>90</v>
      </c>
      <c r="D158" s="17" t="s">
        <v>340</v>
      </c>
      <c r="E158" s="17" t="s">
        <v>14</v>
      </c>
    </row>
    <row r="159" spans="1:7" x14ac:dyDescent="0.3">
      <c r="A159" s="113"/>
      <c r="B159" s="20" t="s">
        <v>15</v>
      </c>
      <c r="C159" s="21">
        <v>0.29521826354717895</v>
      </c>
      <c r="D159" s="21">
        <v>9.5682802272992085E-2</v>
      </c>
      <c r="E159" s="22"/>
    </row>
    <row r="160" spans="1:7" ht="37.200000000000003" customHeight="1" x14ac:dyDescent="0.3">
      <c r="A160" s="114" t="s">
        <v>25</v>
      </c>
      <c r="B160" s="114"/>
      <c r="C160" s="114"/>
      <c r="D160" s="114"/>
      <c r="E160" s="114"/>
    </row>
    <row r="161" spans="1:6" x14ac:dyDescent="0.3">
      <c r="A161" s="5" t="s">
        <v>26</v>
      </c>
    </row>
    <row r="162" spans="1:6" x14ac:dyDescent="0.3">
      <c r="A162" s="5" t="s">
        <v>49</v>
      </c>
    </row>
    <row r="163" spans="1:6" x14ac:dyDescent="0.3">
      <c r="A163" s="5" t="s">
        <v>178</v>
      </c>
    </row>
    <row r="164" spans="1:6" x14ac:dyDescent="0.3">
      <c r="A164" s="5" t="s">
        <v>333</v>
      </c>
    </row>
    <row r="165" spans="1:6" ht="23.4" customHeight="1" x14ac:dyDescent="0.3">
      <c r="A165" s="115" t="s">
        <v>30</v>
      </c>
      <c r="B165" s="115"/>
      <c r="C165" s="115"/>
      <c r="D165" s="115"/>
      <c r="E165" s="115"/>
    </row>
    <row r="166" spans="1:6" x14ac:dyDescent="0.3">
      <c r="A166" s="88" t="s">
        <v>31</v>
      </c>
      <c r="B166" s="89"/>
      <c r="C166" s="89"/>
      <c r="D166" s="90"/>
      <c r="E166" s="28" t="b">
        <v>1</v>
      </c>
      <c r="F166" s="34" t="s">
        <v>105</v>
      </c>
    </row>
    <row r="167" spans="1:6" x14ac:dyDescent="0.3">
      <c r="A167" s="91" t="s">
        <v>32</v>
      </c>
      <c r="B167" s="91"/>
      <c r="C167" s="91"/>
      <c r="D167" s="91"/>
      <c r="E167" s="91"/>
    </row>
    <row r="168" spans="1:6" x14ac:dyDescent="0.3">
      <c r="A168" s="29" t="s">
        <v>33</v>
      </c>
      <c r="B168" s="29" t="s">
        <v>34</v>
      </c>
      <c r="C168" s="29" t="s">
        <v>35</v>
      </c>
      <c r="D168" s="30" t="s">
        <v>0</v>
      </c>
      <c r="E168" s="30" t="s">
        <v>1</v>
      </c>
    </row>
    <row r="169" spans="1:6" x14ac:dyDescent="0.3">
      <c r="A169" s="31" t="s">
        <v>36</v>
      </c>
      <c r="B169" s="24">
        <v>43340</v>
      </c>
      <c r="C169" s="24">
        <v>45167</v>
      </c>
      <c r="D169" s="25">
        <v>0.12768209538736425</v>
      </c>
      <c r="E169" s="32">
        <v>4</v>
      </c>
    </row>
    <row r="170" spans="1:6" x14ac:dyDescent="0.3">
      <c r="A170" s="31" t="s">
        <v>37</v>
      </c>
      <c r="B170" s="24">
        <v>43305</v>
      </c>
      <c r="C170" s="24">
        <v>45132</v>
      </c>
      <c r="D170" s="25">
        <v>0.1277067463940823</v>
      </c>
      <c r="E170" s="32">
        <v>4</v>
      </c>
    </row>
    <row r="171" spans="1:6" x14ac:dyDescent="0.3">
      <c r="A171" s="23" t="s">
        <v>38</v>
      </c>
      <c r="B171" s="24">
        <v>43277</v>
      </c>
      <c r="C171" s="24">
        <v>45104</v>
      </c>
      <c r="D171" s="25">
        <v>0.12763165211067548</v>
      </c>
      <c r="E171" s="32">
        <v>4</v>
      </c>
    </row>
    <row r="172" spans="1:6" x14ac:dyDescent="0.3">
      <c r="A172" s="23" t="s">
        <v>39</v>
      </c>
      <c r="B172" s="24">
        <v>43249</v>
      </c>
      <c r="C172" s="24">
        <v>45076</v>
      </c>
      <c r="D172" s="25">
        <v>0.1276928285499504</v>
      </c>
      <c r="E172" s="32">
        <v>4</v>
      </c>
    </row>
    <row r="173" spans="1:6" x14ac:dyDescent="0.3">
      <c r="A173" s="23" t="s">
        <v>40</v>
      </c>
      <c r="B173" s="24">
        <v>43214</v>
      </c>
      <c r="C173" s="24">
        <v>45041</v>
      </c>
      <c r="D173" s="25">
        <v>0.12799243182565534</v>
      </c>
      <c r="E173" s="32">
        <v>4</v>
      </c>
    </row>
    <row r="175" spans="1:6" x14ac:dyDescent="0.3">
      <c r="A175" s="92" t="s">
        <v>341</v>
      </c>
      <c r="B175" s="93"/>
      <c r="C175" s="93"/>
      <c r="D175" s="93"/>
      <c r="E175" s="93"/>
    </row>
    <row r="176" spans="1:6" x14ac:dyDescent="0.3">
      <c r="A176" s="1" t="s">
        <v>2</v>
      </c>
      <c r="B176" s="2"/>
      <c r="C176" s="94" t="s">
        <v>3</v>
      </c>
      <c r="D176" s="94" t="s">
        <v>4</v>
      </c>
      <c r="E176" s="94"/>
    </row>
    <row r="177" spans="1:7" x14ac:dyDescent="0.3">
      <c r="A177" s="3" t="s">
        <v>5</v>
      </c>
      <c r="B177" s="4"/>
      <c r="C177" s="95"/>
      <c r="D177" s="95"/>
      <c r="E177" s="95"/>
    </row>
    <row r="178" spans="1:7" x14ac:dyDescent="0.3">
      <c r="A178" s="6" t="s">
        <v>6</v>
      </c>
      <c r="B178" s="7"/>
      <c r="C178" s="96"/>
      <c r="D178" s="96"/>
      <c r="E178" s="96"/>
    </row>
    <row r="179" spans="1:7" x14ac:dyDescent="0.3">
      <c r="A179" s="8" t="s">
        <v>7</v>
      </c>
      <c r="B179" s="9" t="s">
        <v>8</v>
      </c>
      <c r="C179" s="10"/>
      <c r="D179" s="11"/>
      <c r="E179" s="11"/>
    </row>
    <row r="180" spans="1:7" x14ac:dyDescent="0.3">
      <c r="A180" s="12"/>
      <c r="B180" s="13" t="s">
        <v>9</v>
      </c>
      <c r="C180" s="14"/>
      <c r="D180" s="15"/>
      <c r="E180" s="15"/>
    </row>
    <row r="181" spans="1:7" ht="20.399999999999999" customHeight="1" x14ac:dyDescent="0.3">
      <c r="A181" s="112" t="s">
        <v>10</v>
      </c>
      <c r="B181" s="16" t="s">
        <v>11</v>
      </c>
      <c r="C181" s="17" t="s">
        <v>290</v>
      </c>
      <c r="D181" s="18" t="s">
        <v>291</v>
      </c>
      <c r="E181" s="17" t="s">
        <v>14</v>
      </c>
    </row>
    <row r="182" spans="1:7" x14ac:dyDescent="0.3">
      <c r="A182" s="113"/>
      <c r="B182" s="20" t="s">
        <v>15</v>
      </c>
      <c r="C182" s="21">
        <v>-0.40026240208672592</v>
      </c>
      <c r="D182" s="21">
        <v>-0.14417538779888728</v>
      </c>
      <c r="E182" s="22"/>
    </row>
    <row r="183" spans="1:7" ht="20.399999999999999" customHeight="1" x14ac:dyDescent="0.3">
      <c r="A183" s="112" t="s">
        <v>16</v>
      </c>
      <c r="B183" s="16" t="s">
        <v>11</v>
      </c>
      <c r="C183" s="17" t="s">
        <v>292</v>
      </c>
      <c r="D183" s="17" t="s">
        <v>497</v>
      </c>
      <c r="E183" s="17" t="s">
        <v>14</v>
      </c>
    </row>
    <row r="184" spans="1:7" x14ac:dyDescent="0.3">
      <c r="A184" s="113"/>
      <c r="B184" s="20" t="s">
        <v>15</v>
      </c>
      <c r="C184" s="21">
        <v>-0.16148590951500919</v>
      </c>
      <c r="D184" s="21">
        <v>-4.9694230274214601E-2</v>
      </c>
      <c r="E184" s="22"/>
    </row>
    <row r="185" spans="1:7" ht="20.399999999999999" customHeight="1" x14ac:dyDescent="0.3">
      <c r="A185" s="112" t="s">
        <v>19</v>
      </c>
      <c r="B185" s="16" t="s">
        <v>11</v>
      </c>
      <c r="C185" s="17" t="s">
        <v>323</v>
      </c>
      <c r="D185" s="17" t="s">
        <v>368</v>
      </c>
      <c r="E185" s="17" t="s">
        <v>14</v>
      </c>
      <c r="F185" s="33">
        <f>(9760-9820)/9820</f>
        <v>-6.1099796334012219E-3</v>
      </c>
      <c r="G185" s="33">
        <f>(10230-10310)/10310</f>
        <v>-7.7594568380213386E-3</v>
      </c>
    </row>
    <row r="186" spans="1:7" x14ac:dyDescent="0.3">
      <c r="A186" s="113"/>
      <c r="B186" s="20" t="s">
        <v>15</v>
      </c>
      <c r="C186" s="21">
        <v>-2.388041867892321E-2</v>
      </c>
      <c r="D186" s="21">
        <v>7.7068473752850419E-3</v>
      </c>
      <c r="E186" s="22"/>
    </row>
    <row r="187" spans="1:7" ht="20.399999999999999" customHeight="1" x14ac:dyDescent="0.3">
      <c r="A187" s="112" t="s">
        <v>22</v>
      </c>
      <c r="B187" s="16" t="s">
        <v>11</v>
      </c>
      <c r="C187" s="17" t="s">
        <v>294</v>
      </c>
      <c r="D187" s="17" t="s">
        <v>295</v>
      </c>
      <c r="E187" s="17" t="s">
        <v>14</v>
      </c>
    </row>
    <row r="188" spans="1:7" x14ac:dyDescent="0.3">
      <c r="A188" s="113"/>
      <c r="B188" s="20" t="s">
        <v>15</v>
      </c>
      <c r="C188" s="21">
        <v>0.1131139022684966</v>
      </c>
      <c r="D188" s="21">
        <v>5.466672843059861E-2</v>
      </c>
      <c r="E188" s="22"/>
    </row>
    <row r="189" spans="1:7" ht="34.200000000000003" customHeight="1" x14ac:dyDescent="0.3">
      <c r="A189" s="114" t="s">
        <v>25</v>
      </c>
      <c r="B189" s="114"/>
      <c r="C189" s="114"/>
      <c r="D189" s="114"/>
      <c r="E189" s="114"/>
    </row>
    <row r="190" spans="1:7" x14ac:dyDescent="0.3">
      <c r="A190" s="5" t="s">
        <v>26</v>
      </c>
    </row>
    <row r="191" spans="1:7" x14ac:dyDescent="0.3">
      <c r="A191" s="5" t="s">
        <v>498</v>
      </c>
    </row>
    <row r="192" spans="1:7" x14ac:dyDescent="0.3">
      <c r="A192" s="5" t="s">
        <v>499</v>
      </c>
    </row>
    <row r="193" spans="1:6" x14ac:dyDescent="0.3">
      <c r="A193" s="5" t="s">
        <v>29</v>
      </c>
    </row>
    <row r="194" spans="1:6" ht="25.95" customHeight="1" x14ac:dyDescent="0.3">
      <c r="A194" s="115" t="s">
        <v>30</v>
      </c>
      <c r="B194" s="115"/>
      <c r="C194" s="115"/>
      <c r="D194" s="115"/>
      <c r="E194" s="115"/>
    </row>
    <row r="195" spans="1:6" x14ac:dyDescent="0.3">
      <c r="A195" s="88" t="s">
        <v>31</v>
      </c>
      <c r="B195" s="89"/>
      <c r="C195" s="89"/>
      <c r="D195" s="90"/>
      <c r="E195" s="28" t="b">
        <v>1</v>
      </c>
      <c r="F195" s="34" t="s">
        <v>105</v>
      </c>
    </row>
    <row r="196" spans="1:6" x14ac:dyDescent="0.3">
      <c r="A196" s="91" t="s">
        <v>32</v>
      </c>
      <c r="B196" s="91"/>
      <c r="C196" s="91"/>
      <c r="D196" s="91"/>
      <c r="E196" s="91"/>
    </row>
    <row r="197" spans="1:6" x14ac:dyDescent="0.3">
      <c r="A197" s="29" t="s">
        <v>33</v>
      </c>
      <c r="B197" s="29" t="s">
        <v>34</v>
      </c>
      <c r="C197" s="29" t="s">
        <v>35</v>
      </c>
      <c r="D197" s="30" t="s">
        <v>0</v>
      </c>
      <c r="E197" s="30" t="s">
        <v>1</v>
      </c>
    </row>
    <row r="198" spans="1:6" x14ac:dyDescent="0.3">
      <c r="A198" s="31" t="s">
        <v>36</v>
      </c>
      <c r="B198" s="24">
        <v>43704</v>
      </c>
      <c r="C198" s="24">
        <v>45167</v>
      </c>
      <c r="D198" s="25">
        <v>7.0475845949525592E-2</v>
      </c>
      <c r="E198" s="32">
        <v>3</v>
      </c>
    </row>
    <row r="199" spans="1:6" x14ac:dyDescent="0.3">
      <c r="A199" s="31" t="s">
        <v>37</v>
      </c>
      <c r="B199" s="24">
        <v>43669</v>
      </c>
      <c r="C199" s="24">
        <v>45132</v>
      </c>
      <c r="D199" s="25">
        <v>7.0911240531302266E-2</v>
      </c>
      <c r="E199" s="32">
        <v>3</v>
      </c>
    </row>
    <row r="200" spans="1:6" x14ac:dyDescent="0.3">
      <c r="A200" s="23" t="s">
        <v>38</v>
      </c>
      <c r="B200" s="24">
        <v>43641</v>
      </c>
      <c r="C200" s="24">
        <v>45104</v>
      </c>
      <c r="D200" s="25">
        <v>7.0892423657144085E-2</v>
      </c>
      <c r="E200" s="32">
        <v>3</v>
      </c>
    </row>
    <row r="201" spans="1:6" x14ac:dyDescent="0.3">
      <c r="A201" s="23" t="s">
        <v>39</v>
      </c>
      <c r="B201" s="24">
        <v>43613</v>
      </c>
      <c r="C201" s="24">
        <v>45076</v>
      </c>
      <c r="D201" s="25">
        <v>7.1120168489138352E-2</v>
      </c>
      <c r="E201" s="32">
        <v>3</v>
      </c>
    </row>
    <row r="202" spans="1:6" x14ac:dyDescent="0.3">
      <c r="A202" s="23" t="s">
        <v>40</v>
      </c>
      <c r="B202" s="24">
        <v>43578</v>
      </c>
      <c r="C202" s="24">
        <v>45041</v>
      </c>
      <c r="D202" s="25">
        <v>7.1370167648988195E-2</v>
      </c>
      <c r="E202" s="32">
        <v>3</v>
      </c>
    </row>
    <row r="204" spans="1:6" x14ac:dyDescent="0.3">
      <c r="A204" s="92" t="s">
        <v>104</v>
      </c>
      <c r="B204" s="93"/>
      <c r="C204" s="93"/>
      <c r="D204" s="93"/>
      <c r="E204" s="93"/>
    </row>
    <row r="205" spans="1:6" x14ac:dyDescent="0.3">
      <c r="A205" s="1" t="s">
        <v>2</v>
      </c>
      <c r="B205" s="2"/>
      <c r="C205" s="94" t="s">
        <v>3</v>
      </c>
      <c r="D205" s="94" t="s">
        <v>4</v>
      </c>
      <c r="E205" s="94"/>
    </row>
    <row r="206" spans="1:6" x14ac:dyDescent="0.3">
      <c r="A206" s="3" t="s">
        <v>5</v>
      </c>
      <c r="B206" s="4"/>
      <c r="C206" s="95"/>
      <c r="D206" s="95"/>
      <c r="E206" s="95"/>
    </row>
    <row r="207" spans="1:6" x14ac:dyDescent="0.3">
      <c r="A207" s="6" t="s">
        <v>6</v>
      </c>
      <c r="B207" s="7"/>
      <c r="C207" s="96"/>
      <c r="D207" s="96"/>
      <c r="E207" s="96"/>
    </row>
    <row r="208" spans="1:6" x14ac:dyDescent="0.3">
      <c r="A208" s="8" t="s">
        <v>7</v>
      </c>
      <c r="B208" s="9" t="s">
        <v>8</v>
      </c>
      <c r="C208" s="10"/>
      <c r="D208" s="11"/>
      <c r="E208" s="11"/>
    </row>
    <row r="209" spans="1:7" x14ac:dyDescent="0.3">
      <c r="A209" s="12"/>
      <c r="B209" s="13" t="s">
        <v>9</v>
      </c>
      <c r="C209" s="14"/>
      <c r="D209" s="15"/>
      <c r="E209" s="15"/>
    </row>
    <row r="210" spans="1:7" ht="20.399999999999999" customHeight="1" x14ac:dyDescent="0.3">
      <c r="A210" s="112" t="s">
        <v>10</v>
      </c>
      <c r="B210" s="16" t="s">
        <v>11</v>
      </c>
      <c r="C210" s="17" t="s">
        <v>95</v>
      </c>
      <c r="D210" s="18" t="s">
        <v>96</v>
      </c>
      <c r="E210" s="17" t="s">
        <v>14</v>
      </c>
    </row>
    <row r="211" spans="1:7" x14ac:dyDescent="0.3">
      <c r="A211" s="113"/>
      <c r="B211" s="20" t="s">
        <v>15</v>
      </c>
      <c r="C211" s="21">
        <v>-0.81900956890858334</v>
      </c>
      <c r="D211" s="21">
        <v>-0.37228859972532158</v>
      </c>
      <c r="E211" s="22"/>
    </row>
    <row r="212" spans="1:7" ht="20.399999999999999" customHeight="1" x14ac:dyDescent="0.3">
      <c r="A212" s="112" t="s">
        <v>16</v>
      </c>
      <c r="B212" s="16" t="s">
        <v>11</v>
      </c>
      <c r="C212" s="17" t="s">
        <v>97</v>
      </c>
      <c r="D212" s="17" t="s">
        <v>98</v>
      </c>
      <c r="E212" s="17" t="s">
        <v>14</v>
      </c>
    </row>
    <row r="213" spans="1:7" x14ac:dyDescent="0.3">
      <c r="A213" s="113"/>
      <c r="B213" s="20" t="s">
        <v>15</v>
      </c>
      <c r="C213" s="21">
        <v>-0.25622516264378659</v>
      </c>
      <c r="D213" s="21">
        <v>-9.8805965155070896E-2</v>
      </c>
      <c r="E213" s="22"/>
    </row>
    <row r="214" spans="1:7" ht="20.399999999999999" customHeight="1" x14ac:dyDescent="0.3">
      <c r="A214" s="112" t="s">
        <v>19</v>
      </c>
      <c r="B214" s="16" t="s">
        <v>11</v>
      </c>
      <c r="C214" s="17" t="s">
        <v>323</v>
      </c>
      <c r="D214" s="17" t="s">
        <v>500</v>
      </c>
      <c r="E214" s="17" t="s">
        <v>14</v>
      </c>
      <c r="F214" s="33">
        <f>(9760-9850)/9850</f>
        <v>-9.1370558375634525E-3</v>
      </c>
      <c r="G214" s="33">
        <f>(10370-10290)/10290</f>
        <v>7.7745383867832843E-3</v>
      </c>
    </row>
    <row r="215" spans="1:7" x14ac:dyDescent="0.3">
      <c r="A215" s="113"/>
      <c r="B215" s="20" t="s">
        <v>15</v>
      </c>
      <c r="C215" s="21">
        <v>-2.4408595871808769E-2</v>
      </c>
      <c r="D215" s="21">
        <v>1.2314164607443834E-2</v>
      </c>
      <c r="E215" s="22"/>
    </row>
    <row r="216" spans="1:7" ht="20.399999999999999" customHeight="1" x14ac:dyDescent="0.3">
      <c r="A216" s="112" t="s">
        <v>22</v>
      </c>
      <c r="B216" s="16" t="s">
        <v>11</v>
      </c>
      <c r="C216" s="17" t="s">
        <v>101</v>
      </c>
      <c r="D216" s="17" t="s">
        <v>346</v>
      </c>
      <c r="E216" s="17" t="s">
        <v>14</v>
      </c>
    </row>
    <row r="217" spans="1:7" x14ac:dyDescent="0.3">
      <c r="A217" s="113"/>
      <c r="B217" s="20" t="s">
        <v>15</v>
      </c>
      <c r="C217" s="21">
        <v>0.37578180975338404</v>
      </c>
      <c r="D217" s="21">
        <v>9.9385111117586966E-2</v>
      </c>
      <c r="E217" s="22"/>
    </row>
    <row r="218" spans="1:7" ht="34.950000000000003" customHeight="1" x14ac:dyDescent="0.3">
      <c r="A218" s="114" t="s">
        <v>25</v>
      </c>
      <c r="B218" s="114"/>
      <c r="C218" s="114"/>
      <c r="D218" s="114"/>
      <c r="E218" s="114"/>
    </row>
    <row r="219" spans="1:7" x14ac:dyDescent="0.3">
      <c r="A219" s="5" t="s">
        <v>26</v>
      </c>
    </row>
    <row r="220" spans="1:7" x14ac:dyDescent="0.3">
      <c r="A220" s="5" t="s">
        <v>49</v>
      </c>
    </row>
    <row r="221" spans="1:7" x14ac:dyDescent="0.3">
      <c r="A221" s="5" t="s">
        <v>244</v>
      </c>
    </row>
    <row r="222" spans="1:7" x14ac:dyDescent="0.3">
      <c r="A222" s="5" t="s">
        <v>333</v>
      </c>
    </row>
    <row r="223" spans="1:7" x14ac:dyDescent="0.3">
      <c r="A223" s="5" t="s">
        <v>51</v>
      </c>
    </row>
    <row r="224" spans="1:7" x14ac:dyDescent="0.3">
      <c r="A224" s="88" t="s">
        <v>31</v>
      </c>
      <c r="B224" s="89"/>
      <c r="C224" s="89"/>
      <c r="D224" s="90"/>
      <c r="E224" s="28" t="b">
        <v>1</v>
      </c>
      <c r="F224" s="34" t="s">
        <v>105</v>
      </c>
    </row>
    <row r="225" spans="1:5" x14ac:dyDescent="0.3">
      <c r="A225" s="91" t="s">
        <v>32</v>
      </c>
      <c r="B225" s="91"/>
      <c r="C225" s="91"/>
      <c r="D225" s="91"/>
      <c r="E225" s="91"/>
    </row>
    <row r="226" spans="1:5" x14ac:dyDescent="0.3">
      <c r="A226" s="29" t="s">
        <v>33</v>
      </c>
      <c r="B226" s="29" t="s">
        <v>34</v>
      </c>
      <c r="C226" s="29" t="s">
        <v>35</v>
      </c>
      <c r="D226" s="30" t="s">
        <v>0</v>
      </c>
      <c r="E226" s="30" t="s">
        <v>1</v>
      </c>
    </row>
    <row r="227" spans="1:5" x14ac:dyDescent="0.3">
      <c r="A227" s="31" t="s">
        <v>36</v>
      </c>
      <c r="B227" s="24">
        <v>43336</v>
      </c>
      <c r="C227" s="24">
        <v>45163</v>
      </c>
      <c r="D227" s="25">
        <v>0.14762099251867067</v>
      </c>
      <c r="E227" s="32">
        <v>4</v>
      </c>
    </row>
    <row r="228" spans="1:5" x14ac:dyDescent="0.3">
      <c r="A228" s="31" t="s">
        <v>37</v>
      </c>
      <c r="B228" s="24">
        <v>43308</v>
      </c>
      <c r="C228" s="24">
        <v>45135</v>
      </c>
      <c r="D228" s="25">
        <v>0.14762506120944482</v>
      </c>
      <c r="E228" s="32">
        <v>4</v>
      </c>
    </row>
    <row r="229" spans="1:5" x14ac:dyDescent="0.3">
      <c r="A229" s="23" t="s">
        <v>38</v>
      </c>
      <c r="B229" s="24">
        <v>43280</v>
      </c>
      <c r="C229" s="24">
        <v>45107</v>
      </c>
      <c r="D229" s="25">
        <v>0.14755547967348026</v>
      </c>
      <c r="E229" s="32">
        <v>4</v>
      </c>
    </row>
    <row r="230" spans="1:5" x14ac:dyDescent="0.3">
      <c r="A230" s="23" t="s">
        <v>39</v>
      </c>
      <c r="B230" s="24">
        <v>43245</v>
      </c>
      <c r="C230" s="24">
        <v>45072</v>
      </c>
      <c r="D230" s="25">
        <v>0.14751122760933433</v>
      </c>
      <c r="E230" s="32">
        <v>4</v>
      </c>
    </row>
    <row r="231" spans="1:5" x14ac:dyDescent="0.3">
      <c r="A231" s="23" t="s">
        <v>40</v>
      </c>
      <c r="B231" s="24">
        <v>43217</v>
      </c>
      <c r="C231" s="24">
        <v>45044</v>
      </c>
      <c r="D231" s="25">
        <v>0.14754932909211263</v>
      </c>
      <c r="E231" s="32">
        <v>4</v>
      </c>
    </row>
    <row r="233" spans="1:5" x14ac:dyDescent="0.3">
      <c r="A233" s="92" t="s">
        <v>116</v>
      </c>
      <c r="B233" s="93"/>
      <c r="C233" s="93"/>
      <c r="D233" s="93"/>
      <c r="E233" s="93"/>
    </row>
    <row r="234" spans="1:5" x14ac:dyDescent="0.3">
      <c r="A234" s="1" t="s">
        <v>74</v>
      </c>
      <c r="B234" s="2"/>
      <c r="C234" s="94" t="s">
        <v>3</v>
      </c>
      <c r="D234" s="94" t="s">
        <v>75</v>
      </c>
      <c r="E234" s="94"/>
    </row>
    <row r="235" spans="1:5" x14ac:dyDescent="0.3">
      <c r="A235" s="3" t="s">
        <v>5</v>
      </c>
      <c r="B235" s="4"/>
      <c r="C235" s="95"/>
      <c r="D235" s="95"/>
      <c r="E235" s="95"/>
    </row>
    <row r="236" spans="1:5" x14ac:dyDescent="0.3">
      <c r="A236" s="6" t="s">
        <v>6</v>
      </c>
      <c r="B236" s="7"/>
      <c r="C236" s="96"/>
      <c r="D236" s="96"/>
      <c r="E236" s="96"/>
    </row>
    <row r="237" spans="1:5" x14ac:dyDescent="0.3">
      <c r="A237" s="8" t="s">
        <v>7</v>
      </c>
      <c r="B237" s="9" t="s">
        <v>76</v>
      </c>
      <c r="C237" s="10"/>
      <c r="D237" s="11"/>
      <c r="E237" s="11"/>
    </row>
    <row r="238" spans="1:5" x14ac:dyDescent="0.3">
      <c r="A238" s="12"/>
      <c r="B238" s="13" t="s">
        <v>9</v>
      </c>
      <c r="C238" s="14"/>
      <c r="D238" s="15"/>
      <c r="E238" s="15"/>
    </row>
    <row r="239" spans="1:5" ht="20.399999999999999" customHeight="1" x14ac:dyDescent="0.3">
      <c r="A239" s="112" t="s">
        <v>10</v>
      </c>
      <c r="B239" s="16" t="s">
        <v>11</v>
      </c>
      <c r="C239" s="17" t="s">
        <v>106</v>
      </c>
      <c r="D239" s="18" t="s">
        <v>107</v>
      </c>
      <c r="E239" s="17" t="s">
        <v>14</v>
      </c>
    </row>
    <row r="240" spans="1:5" x14ac:dyDescent="0.3">
      <c r="A240" s="113"/>
      <c r="B240" s="20" t="s">
        <v>15</v>
      </c>
      <c r="C240" s="21">
        <v>-0.79262205527710861</v>
      </c>
      <c r="D240" s="21">
        <v>-0.27988419238107676</v>
      </c>
      <c r="E240" s="22"/>
    </row>
    <row r="241" spans="1:7" ht="20.399999999999999" customHeight="1" x14ac:dyDescent="0.3">
      <c r="A241" s="112" t="s">
        <v>16</v>
      </c>
      <c r="B241" s="16" t="s">
        <v>11</v>
      </c>
      <c r="C241" s="17" t="s">
        <v>108</v>
      </c>
      <c r="D241" s="17" t="s">
        <v>501</v>
      </c>
      <c r="E241" s="17" t="s">
        <v>14</v>
      </c>
    </row>
    <row r="242" spans="1:7" x14ac:dyDescent="0.3">
      <c r="A242" s="113"/>
      <c r="B242" s="20" t="s">
        <v>15</v>
      </c>
      <c r="C242" s="21">
        <v>-0.32728281718066421</v>
      </c>
      <c r="D242" s="21">
        <v>-2.8524771243174984E-2</v>
      </c>
      <c r="E242" s="22"/>
    </row>
    <row r="243" spans="1:7" ht="20.399999999999999" customHeight="1" x14ac:dyDescent="0.3">
      <c r="A243" s="112" t="s">
        <v>19</v>
      </c>
      <c r="B243" s="16" t="s">
        <v>11</v>
      </c>
      <c r="C243" s="17" t="s">
        <v>502</v>
      </c>
      <c r="D243" s="17" t="s">
        <v>461</v>
      </c>
      <c r="E243" s="17" t="s">
        <v>14</v>
      </c>
      <c r="F243" s="33">
        <f>(10940-10970)/10970</f>
        <v>-2.7347310847766638E-3</v>
      </c>
      <c r="G243" s="33">
        <f>(14040-14090)/14090</f>
        <v>-3.5486160397444995E-3</v>
      </c>
    </row>
    <row r="244" spans="1:7" x14ac:dyDescent="0.3">
      <c r="A244" s="113"/>
      <c r="B244" s="20" t="s">
        <v>15</v>
      </c>
      <c r="C244" s="21">
        <v>9.3829306830632619E-2</v>
      </c>
      <c r="D244" s="21">
        <v>7.0288192002661676E-2</v>
      </c>
      <c r="E244" s="22"/>
    </row>
    <row r="245" spans="1:7" ht="20.399999999999999" customHeight="1" x14ac:dyDescent="0.3">
      <c r="A245" s="112" t="s">
        <v>22</v>
      </c>
      <c r="B245" s="16" t="s">
        <v>11</v>
      </c>
      <c r="C245" s="17" t="s">
        <v>112</v>
      </c>
      <c r="D245" s="17" t="s">
        <v>503</v>
      </c>
      <c r="E245" s="17" t="s">
        <v>14</v>
      </c>
    </row>
    <row r="246" spans="1:7" x14ac:dyDescent="0.3">
      <c r="A246" s="113"/>
      <c r="B246" s="20" t="s">
        <v>15</v>
      </c>
      <c r="C246" s="21">
        <v>1.0786521931687743</v>
      </c>
      <c r="D246" s="21">
        <v>0.16220421140903518</v>
      </c>
      <c r="E246" s="22"/>
    </row>
    <row r="247" spans="1:7" ht="36" customHeight="1" x14ac:dyDescent="0.3">
      <c r="A247" s="114" t="s">
        <v>25</v>
      </c>
      <c r="B247" s="114"/>
      <c r="C247" s="114"/>
      <c r="D247" s="114"/>
      <c r="E247" s="114"/>
    </row>
    <row r="248" spans="1:7" x14ac:dyDescent="0.3">
      <c r="A248" s="5" t="s">
        <v>26</v>
      </c>
    </row>
    <row r="249" spans="1:7" x14ac:dyDescent="0.3">
      <c r="A249" s="5" t="s">
        <v>498</v>
      </c>
    </row>
    <row r="250" spans="1:7" x14ac:dyDescent="0.3">
      <c r="A250" s="5" t="s">
        <v>487</v>
      </c>
    </row>
    <row r="251" spans="1:7" x14ac:dyDescent="0.3">
      <c r="A251" s="5" t="s">
        <v>504</v>
      </c>
    </row>
    <row r="252" spans="1:7" ht="25.95" customHeight="1" x14ac:dyDescent="0.3">
      <c r="A252" s="115" t="s">
        <v>30</v>
      </c>
      <c r="B252" s="115"/>
      <c r="C252" s="115"/>
      <c r="D252" s="115"/>
      <c r="E252" s="115"/>
    </row>
    <row r="253" spans="1:7" x14ac:dyDescent="0.3">
      <c r="A253" s="88" t="s">
        <v>31</v>
      </c>
      <c r="B253" s="89"/>
      <c r="C253" s="89"/>
      <c r="D253" s="90"/>
      <c r="E253" s="28" t="b">
        <v>1</v>
      </c>
      <c r="F253" s="34" t="s">
        <v>105</v>
      </c>
    </row>
    <row r="254" spans="1:7" x14ac:dyDescent="0.3">
      <c r="A254" s="91" t="s">
        <v>32</v>
      </c>
      <c r="B254" s="91"/>
      <c r="C254" s="91"/>
      <c r="D254" s="91"/>
      <c r="E254" s="91"/>
    </row>
    <row r="255" spans="1:7" x14ac:dyDescent="0.3">
      <c r="A255" s="29" t="s">
        <v>33</v>
      </c>
      <c r="B255" s="29" t="s">
        <v>34</v>
      </c>
      <c r="C255" s="29" t="s">
        <v>35</v>
      </c>
      <c r="D255" s="30" t="s">
        <v>0</v>
      </c>
      <c r="E255" s="30" t="s">
        <v>1</v>
      </c>
    </row>
    <row r="256" spans="1:7" x14ac:dyDescent="0.3">
      <c r="A256" s="31" t="s">
        <v>36</v>
      </c>
      <c r="B256" s="24">
        <v>43343</v>
      </c>
      <c r="C256" s="24">
        <v>45169</v>
      </c>
      <c r="D256" s="25">
        <v>0.1737838711509716</v>
      </c>
      <c r="E256" s="32">
        <v>4</v>
      </c>
    </row>
    <row r="257" spans="1:7" x14ac:dyDescent="0.3">
      <c r="A257" s="31" t="s">
        <v>37</v>
      </c>
      <c r="B257" s="24">
        <v>43312</v>
      </c>
      <c r="C257" s="24">
        <v>45138</v>
      </c>
      <c r="D257" s="25">
        <v>0.17313261690412443</v>
      </c>
      <c r="E257" s="32">
        <v>4</v>
      </c>
    </row>
    <row r="258" spans="1:7" x14ac:dyDescent="0.3">
      <c r="A258" s="23" t="s">
        <v>38</v>
      </c>
      <c r="B258" s="24">
        <v>43280</v>
      </c>
      <c r="C258" s="24">
        <v>45107</v>
      </c>
      <c r="D258" s="25">
        <v>0.17284555855722866</v>
      </c>
      <c r="E258" s="32">
        <v>4</v>
      </c>
    </row>
    <row r="259" spans="1:7" x14ac:dyDescent="0.3">
      <c r="A259" s="23" t="s">
        <v>39</v>
      </c>
      <c r="B259" s="24">
        <v>43251</v>
      </c>
      <c r="C259" s="24">
        <v>45077</v>
      </c>
      <c r="D259" s="25">
        <v>0.17258778639581998</v>
      </c>
      <c r="E259" s="32">
        <v>4</v>
      </c>
    </row>
    <row r="260" spans="1:7" x14ac:dyDescent="0.3">
      <c r="A260" s="23" t="s">
        <v>40</v>
      </c>
      <c r="B260" s="24">
        <v>43220</v>
      </c>
      <c r="C260" s="24">
        <v>45044</v>
      </c>
      <c r="D260" s="25">
        <v>0.17253821852908133</v>
      </c>
      <c r="E260" s="32">
        <v>4</v>
      </c>
    </row>
    <row r="262" spans="1:7" x14ac:dyDescent="0.3">
      <c r="A262" s="92" t="s">
        <v>127</v>
      </c>
      <c r="B262" s="93"/>
      <c r="C262" s="93"/>
      <c r="D262" s="93"/>
      <c r="E262" s="93"/>
    </row>
    <row r="263" spans="1:7" x14ac:dyDescent="0.3">
      <c r="A263" s="1" t="s">
        <v>74</v>
      </c>
      <c r="B263" s="2"/>
      <c r="C263" s="94" t="s">
        <v>3</v>
      </c>
      <c r="D263" s="94" t="s">
        <v>75</v>
      </c>
      <c r="E263" s="94"/>
    </row>
    <row r="264" spans="1:7" x14ac:dyDescent="0.3">
      <c r="A264" s="3" t="s">
        <v>5</v>
      </c>
      <c r="B264" s="4"/>
      <c r="C264" s="95"/>
      <c r="D264" s="95"/>
      <c r="E264" s="95"/>
    </row>
    <row r="265" spans="1:7" x14ac:dyDescent="0.3">
      <c r="A265" s="6" t="s">
        <v>6</v>
      </c>
      <c r="B265" s="7"/>
      <c r="C265" s="96"/>
      <c r="D265" s="96"/>
      <c r="E265" s="96"/>
    </row>
    <row r="266" spans="1:7" x14ac:dyDescent="0.3">
      <c r="A266" s="8" t="s">
        <v>7</v>
      </c>
      <c r="B266" s="9" t="s">
        <v>76</v>
      </c>
      <c r="C266" s="10"/>
      <c r="D266" s="11"/>
      <c r="E266" s="11"/>
    </row>
    <row r="267" spans="1:7" x14ac:dyDescent="0.3">
      <c r="A267" s="12"/>
      <c r="B267" s="13" t="s">
        <v>9</v>
      </c>
      <c r="C267" s="14"/>
      <c r="D267" s="15"/>
      <c r="E267" s="15"/>
    </row>
    <row r="268" spans="1:7" ht="20.399999999999999" customHeight="1" x14ac:dyDescent="0.3">
      <c r="A268" s="112" t="s">
        <v>10</v>
      </c>
      <c r="B268" s="16" t="s">
        <v>11</v>
      </c>
      <c r="C268" s="26" t="s">
        <v>117</v>
      </c>
      <c r="D268" s="27" t="s">
        <v>118</v>
      </c>
      <c r="E268" s="26" t="s">
        <v>14</v>
      </c>
    </row>
    <row r="269" spans="1:7" x14ac:dyDescent="0.3">
      <c r="A269" s="113"/>
      <c r="B269" s="20" t="s">
        <v>15</v>
      </c>
      <c r="C269" s="21">
        <v>-0.87170567113265707</v>
      </c>
      <c r="D269" s="21">
        <v>-0.32231121343186142</v>
      </c>
      <c r="E269" s="22"/>
    </row>
    <row r="270" spans="1:7" ht="20.399999999999999" customHeight="1" x14ac:dyDescent="0.3">
      <c r="A270" s="112" t="s">
        <v>16</v>
      </c>
      <c r="B270" s="16" t="s">
        <v>11</v>
      </c>
      <c r="C270" s="26" t="s">
        <v>119</v>
      </c>
      <c r="D270" s="26" t="s">
        <v>120</v>
      </c>
      <c r="E270" s="26" t="s">
        <v>14</v>
      </c>
    </row>
    <row r="271" spans="1:7" x14ac:dyDescent="0.3">
      <c r="A271" s="113"/>
      <c r="B271" s="20" t="s">
        <v>15</v>
      </c>
      <c r="C271" s="21">
        <v>-0.35109702057223935</v>
      </c>
      <c r="D271" s="21">
        <v>-9.0910378288848404E-2</v>
      </c>
      <c r="E271" s="22"/>
    </row>
    <row r="272" spans="1:7" ht="20.399999999999999" customHeight="1" x14ac:dyDescent="0.3">
      <c r="A272" s="112" t="s">
        <v>19</v>
      </c>
      <c r="B272" s="16" t="s">
        <v>11</v>
      </c>
      <c r="C272" s="26" t="s">
        <v>352</v>
      </c>
      <c r="D272" s="26" t="s">
        <v>429</v>
      </c>
      <c r="E272" s="26" t="s">
        <v>14</v>
      </c>
      <c r="F272" s="33">
        <f>(10030-10080)/10080</f>
        <v>-4.96031746031746E-3</v>
      </c>
      <c r="G272" s="33">
        <f>(10460-10560)/10560</f>
        <v>-9.46969696969697E-3</v>
      </c>
    </row>
    <row r="273" spans="1:6" x14ac:dyDescent="0.3">
      <c r="A273" s="113"/>
      <c r="B273" s="20" t="s">
        <v>15</v>
      </c>
      <c r="C273" s="21">
        <v>2.5183857559649692E-3</v>
      </c>
      <c r="D273" s="21">
        <v>9.1025692563448946E-3</v>
      </c>
      <c r="E273" s="22"/>
    </row>
    <row r="274" spans="1:6" ht="20.399999999999999" customHeight="1" x14ac:dyDescent="0.3">
      <c r="A274" s="112" t="s">
        <v>22</v>
      </c>
      <c r="B274" s="16" t="s">
        <v>11</v>
      </c>
      <c r="C274" s="26" t="s">
        <v>123</v>
      </c>
      <c r="D274" s="26" t="s">
        <v>505</v>
      </c>
      <c r="E274" s="26" t="s">
        <v>14</v>
      </c>
    </row>
    <row r="275" spans="1:6" x14ac:dyDescent="0.3">
      <c r="A275" s="113"/>
      <c r="B275" s="20" t="s">
        <v>15</v>
      </c>
      <c r="C275" s="21">
        <v>0.59567629485593065</v>
      </c>
      <c r="D275" s="21">
        <v>5.6728235047245779E-2</v>
      </c>
      <c r="E275" s="22"/>
    </row>
    <row r="276" spans="1:6" ht="35.4" customHeight="1" x14ac:dyDescent="0.3">
      <c r="A276" s="114" t="s">
        <v>25</v>
      </c>
      <c r="B276" s="114"/>
      <c r="C276" s="114"/>
      <c r="D276" s="114"/>
      <c r="E276" s="114"/>
    </row>
    <row r="277" spans="1:6" x14ac:dyDescent="0.3">
      <c r="A277" s="5" t="s">
        <v>26</v>
      </c>
    </row>
    <row r="278" spans="1:6" x14ac:dyDescent="0.3">
      <c r="A278" s="5" t="s">
        <v>85</v>
      </c>
    </row>
    <row r="279" spans="1:6" x14ac:dyDescent="0.3">
      <c r="A279" s="5" t="s">
        <v>431</v>
      </c>
    </row>
    <row r="280" spans="1:6" x14ac:dyDescent="0.3">
      <c r="A280" s="5" t="s">
        <v>504</v>
      </c>
    </row>
    <row r="281" spans="1:6" ht="23.4" customHeight="1" x14ac:dyDescent="0.3">
      <c r="A281" s="115" t="s">
        <v>30</v>
      </c>
      <c r="B281" s="115"/>
      <c r="C281" s="115"/>
      <c r="D281" s="115"/>
      <c r="E281" s="115"/>
    </row>
    <row r="282" spans="1:6" x14ac:dyDescent="0.3">
      <c r="A282" s="88" t="s">
        <v>31</v>
      </c>
      <c r="B282" s="89"/>
      <c r="C282" s="89"/>
      <c r="D282" s="90"/>
      <c r="E282" s="28" t="b">
        <v>1</v>
      </c>
      <c r="F282" s="34" t="s">
        <v>105</v>
      </c>
    </row>
    <row r="283" spans="1:6" x14ac:dyDescent="0.3">
      <c r="A283" s="91" t="s">
        <v>32</v>
      </c>
      <c r="B283" s="91"/>
      <c r="C283" s="91"/>
      <c r="D283" s="91"/>
      <c r="E283" s="91"/>
    </row>
    <row r="284" spans="1:6" x14ac:dyDescent="0.3">
      <c r="A284" s="29" t="s">
        <v>33</v>
      </c>
      <c r="B284" s="29" t="s">
        <v>34</v>
      </c>
      <c r="C284" s="29" t="s">
        <v>35</v>
      </c>
      <c r="D284" s="30" t="s">
        <v>0</v>
      </c>
      <c r="E284" s="30" t="s">
        <v>1</v>
      </c>
    </row>
    <row r="285" spans="1:6" x14ac:dyDescent="0.3">
      <c r="A285" s="31" t="s">
        <v>36</v>
      </c>
      <c r="B285" s="24">
        <v>43343</v>
      </c>
      <c r="C285" s="24">
        <v>45169</v>
      </c>
      <c r="D285" s="25">
        <v>0.20981669927140856</v>
      </c>
      <c r="E285" s="32">
        <v>5</v>
      </c>
    </row>
    <row r="286" spans="1:6" x14ac:dyDescent="0.3">
      <c r="A286" s="31" t="s">
        <v>37</v>
      </c>
      <c r="B286" s="24">
        <v>43312</v>
      </c>
      <c r="C286" s="24">
        <v>45138</v>
      </c>
      <c r="D286" s="25">
        <v>0.20929346846449168</v>
      </c>
      <c r="E286" s="32">
        <v>5</v>
      </c>
    </row>
    <row r="287" spans="1:6" x14ac:dyDescent="0.3">
      <c r="A287" s="39" t="s">
        <v>38</v>
      </c>
      <c r="B287" s="24">
        <v>43280</v>
      </c>
      <c r="C287" s="24">
        <v>45107</v>
      </c>
      <c r="D287" s="25">
        <v>0.2085586794116803</v>
      </c>
      <c r="E287" s="32">
        <v>5</v>
      </c>
    </row>
    <row r="288" spans="1:6" x14ac:dyDescent="0.3">
      <c r="A288" s="39" t="s">
        <v>39</v>
      </c>
      <c r="B288" s="24">
        <v>43251</v>
      </c>
      <c r="C288" s="24">
        <v>45077</v>
      </c>
      <c r="D288" s="25">
        <v>0.20856164398839522</v>
      </c>
      <c r="E288" s="32">
        <v>5</v>
      </c>
    </row>
    <row r="289" spans="1:7" x14ac:dyDescent="0.3">
      <c r="A289" s="39" t="s">
        <v>40</v>
      </c>
      <c r="B289" s="24">
        <v>43220</v>
      </c>
      <c r="C289" s="24">
        <v>45044</v>
      </c>
      <c r="D289" s="25">
        <v>0.20822962107469742</v>
      </c>
      <c r="E289" s="32">
        <v>5</v>
      </c>
    </row>
    <row r="291" spans="1:7" x14ac:dyDescent="0.3">
      <c r="A291" s="92" t="s">
        <v>141</v>
      </c>
      <c r="B291" s="93"/>
      <c r="C291" s="93"/>
      <c r="D291" s="93"/>
      <c r="E291" s="93"/>
    </row>
    <row r="292" spans="1:7" x14ac:dyDescent="0.3">
      <c r="A292" s="1" t="s">
        <v>128</v>
      </c>
      <c r="B292" s="2"/>
      <c r="C292" s="94" t="s">
        <v>3</v>
      </c>
      <c r="D292" s="94" t="s">
        <v>129</v>
      </c>
      <c r="E292" s="94"/>
    </row>
    <row r="293" spans="1:7" x14ac:dyDescent="0.3">
      <c r="A293" s="3" t="s">
        <v>5</v>
      </c>
      <c r="B293" s="4"/>
      <c r="C293" s="95"/>
      <c r="D293" s="95"/>
      <c r="E293" s="95"/>
    </row>
    <row r="294" spans="1:7" x14ac:dyDescent="0.3">
      <c r="A294" s="6" t="s">
        <v>6</v>
      </c>
      <c r="B294" s="7"/>
      <c r="C294" s="96"/>
      <c r="D294" s="96"/>
      <c r="E294" s="96"/>
    </row>
    <row r="295" spans="1:7" x14ac:dyDescent="0.3">
      <c r="A295" s="8" t="s">
        <v>7</v>
      </c>
      <c r="B295" s="9" t="s">
        <v>130</v>
      </c>
      <c r="C295" s="10"/>
      <c r="D295" s="11"/>
      <c r="E295" s="11"/>
    </row>
    <row r="296" spans="1:7" x14ac:dyDescent="0.3">
      <c r="A296" s="12"/>
      <c r="B296" s="13" t="s">
        <v>9</v>
      </c>
      <c r="C296" s="14"/>
      <c r="D296" s="15"/>
      <c r="E296" s="15"/>
    </row>
    <row r="297" spans="1:7" ht="20.399999999999999" customHeight="1" x14ac:dyDescent="0.3">
      <c r="A297" s="112" t="s">
        <v>10</v>
      </c>
      <c r="B297" s="16" t="s">
        <v>11</v>
      </c>
      <c r="C297" s="17" t="s">
        <v>67</v>
      </c>
      <c r="D297" s="18" t="s">
        <v>131</v>
      </c>
      <c r="E297" s="17" t="s">
        <v>14</v>
      </c>
    </row>
    <row r="298" spans="1:7" x14ac:dyDescent="0.3">
      <c r="A298" s="113"/>
      <c r="B298" s="20" t="s">
        <v>15</v>
      </c>
      <c r="C298" s="21">
        <v>-0.25502770816312259</v>
      </c>
      <c r="D298" s="21">
        <v>-8.7796078629324481E-2</v>
      </c>
      <c r="E298" s="22"/>
    </row>
    <row r="299" spans="1:7" ht="20.399999999999999" customHeight="1" x14ac:dyDescent="0.3">
      <c r="A299" s="112" t="s">
        <v>16</v>
      </c>
      <c r="B299" s="16" t="s">
        <v>11</v>
      </c>
      <c r="C299" s="17" t="s">
        <v>132</v>
      </c>
      <c r="D299" s="17" t="s">
        <v>133</v>
      </c>
      <c r="E299" s="17" t="s">
        <v>14</v>
      </c>
    </row>
    <row r="300" spans="1:7" x14ac:dyDescent="0.3">
      <c r="A300" s="113"/>
      <c r="B300" s="20" t="s">
        <v>15</v>
      </c>
      <c r="C300" s="21">
        <v>-5.5390874106651999E-2</v>
      </c>
      <c r="D300" s="21">
        <v>-2.73541368948228E-2</v>
      </c>
      <c r="E300" s="22"/>
    </row>
    <row r="301" spans="1:7" ht="20.399999999999999" customHeight="1" x14ac:dyDescent="0.3">
      <c r="A301" s="112" t="s">
        <v>19</v>
      </c>
      <c r="B301" s="16" t="s">
        <v>11</v>
      </c>
      <c r="C301" s="17" t="s">
        <v>432</v>
      </c>
      <c r="D301" s="17" t="s">
        <v>243</v>
      </c>
      <c r="E301" s="17" t="s">
        <v>14</v>
      </c>
      <c r="F301" s="33">
        <f>(9990-10010)/10010</f>
        <v>-1.998001998001998E-3</v>
      </c>
      <c r="G301" s="33">
        <f>(10090-10130)/10130</f>
        <v>-3.9486673247778872E-3</v>
      </c>
    </row>
    <row r="302" spans="1:7" x14ac:dyDescent="0.3">
      <c r="A302" s="113"/>
      <c r="B302" s="20" t="s">
        <v>15</v>
      </c>
      <c r="C302" s="21">
        <v>-1.2576635356317256E-3</v>
      </c>
      <c r="D302" s="21">
        <v>4.6138758095510823E-3</v>
      </c>
      <c r="E302" s="22"/>
    </row>
    <row r="303" spans="1:7" ht="20.399999999999999" customHeight="1" x14ac:dyDescent="0.3">
      <c r="A303" s="112" t="s">
        <v>22</v>
      </c>
      <c r="B303" s="16" t="s">
        <v>11</v>
      </c>
      <c r="C303" s="17" t="s">
        <v>136</v>
      </c>
      <c r="D303" s="17" t="s">
        <v>137</v>
      </c>
      <c r="E303" s="17" t="s">
        <v>14</v>
      </c>
    </row>
    <row r="304" spans="1:7" x14ac:dyDescent="0.3">
      <c r="A304" s="113"/>
      <c r="B304" s="20" t="s">
        <v>15</v>
      </c>
      <c r="C304" s="21">
        <v>6.0768910808723042E-2</v>
      </c>
      <c r="D304" s="21">
        <v>3.2275509174063854E-2</v>
      </c>
      <c r="E304" s="22"/>
    </row>
    <row r="305" spans="1:6" ht="34.950000000000003" customHeight="1" x14ac:dyDescent="0.3">
      <c r="A305" s="114" t="s">
        <v>25</v>
      </c>
      <c r="B305" s="114"/>
      <c r="C305" s="114"/>
      <c r="D305" s="114"/>
      <c r="E305" s="114"/>
    </row>
    <row r="306" spans="1:6" x14ac:dyDescent="0.3">
      <c r="A306" s="5" t="s">
        <v>26</v>
      </c>
    </row>
    <row r="307" spans="1:6" x14ac:dyDescent="0.3">
      <c r="A307" s="5" t="s">
        <v>138</v>
      </c>
    </row>
    <row r="308" spans="1:6" x14ac:dyDescent="0.3">
      <c r="A308" s="5" t="s">
        <v>401</v>
      </c>
    </row>
    <row r="309" spans="1:6" x14ac:dyDescent="0.3">
      <c r="A309" s="5" t="s">
        <v>140</v>
      </c>
    </row>
    <row r="310" spans="1:6" x14ac:dyDescent="0.3">
      <c r="A310" s="5" t="s">
        <v>51</v>
      </c>
    </row>
    <row r="311" spans="1:6" x14ac:dyDescent="0.3">
      <c r="A311" s="88" t="s">
        <v>31</v>
      </c>
      <c r="B311" s="89"/>
      <c r="C311" s="89"/>
      <c r="D311" s="90"/>
      <c r="E311" s="28" t="b">
        <v>1</v>
      </c>
      <c r="F311" s="34" t="s">
        <v>105</v>
      </c>
    </row>
    <row r="312" spans="1:6" x14ac:dyDescent="0.3">
      <c r="A312" s="91" t="s">
        <v>32</v>
      </c>
      <c r="B312" s="91"/>
      <c r="C312" s="91"/>
      <c r="D312" s="91"/>
      <c r="E312" s="91"/>
    </row>
    <row r="313" spans="1:6" x14ac:dyDescent="0.3">
      <c r="A313" s="29" t="s">
        <v>33</v>
      </c>
      <c r="B313" s="29" t="s">
        <v>34</v>
      </c>
      <c r="C313" s="29" t="s">
        <v>35</v>
      </c>
      <c r="D313" s="30" t="s">
        <v>0</v>
      </c>
      <c r="E313" s="30" t="s">
        <v>1</v>
      </c>
    </row>
    <row r="314" spans="1:6" x14ac:dyDescent="0.3">
      <c r="A314" s="31" t="s">
        <v>36</v>
      </c>
      <c r="B314" s="24">
        <v>43336</v>
      </c>
      <c r="C314" s="24">
        <v>45163</v>
      </c>
      <c r="D314" s="25">
        <v>2.6767107870797405E-2</v>
      </c>
      <c r="E314" s="32">
        <v>2</v>
      </c>
    </row>
    <row r="315" spans="1:6" x14ac:dyDescent="0.3">
      <c r="A315" s="31" t="s">
        <v>37</v>
      </c>
      <c r="B315" s="24">
        <v>43308</v>
      </c>
      <c r="C315" s="24">
        <v>45135</v>
      </c>
      <c r="D315" s="25">
        <v>2.6752513610962151E-2</v>
      </c>
      <c r="E315" s="32">
        <v>2</v>
      </c>
    </row>
    <row r="316" spans="1:6" x14ac:dyDescent="0.3">
      <c r="A316" s="23" t="s">
        <v>38</v>
      </c>
      <c r="B316" s="24">
        <v>43280</v>
      </c>
      <c r="C316" s="24">
        <v>45107</v>
      </c>
      <c r="D316" s="25">
        <v>2.6742287971872121E-2</v>
      </c>
      <c r="E316" s="32">
        <v>2</v>
      </c>
    </row>
    <row r="317" spans="1:6" x14ac:dyDescent="0.3">
      <c r="A317" s="23" t="s">
        <v>39</v>
      </c>
      <c r="B317" s="24">
        <v>43245</v>
      </c>
      <c r="C317" s="24">
        <v>45072</v>
      </c>
      <c r="D317" s="25">
        <v>2.6733676495809117E-2</v>
      </c>
      <c r="E317" s="32">
        <v>2</v>
      </c>
    </row>
    <row r="318" spans="1:6" x14ac:dyDescent="0.3">
      <c r="A318" s="23" t="s">
        <v>40</v>
      </c>
      <c r="B318" s="24">
        <v>43217</v>
      </c>
      <c r="C318" s="24">
        <v>45044</v>
      </c>
      <c r="D318" s="25">
        <v>2.671245010018429E-2</v>
      </c>
      <c r="E318" s="32">
        <v>2</v>
      </c>
    </row>
    <row r="320" spans="1:6" x14ac:dyDescent="0.3">
      <c r="A320" s="92" t="s">
        <v>151</v>
      </c>
      <c r="B320" s="93"/>
      <c r="C320" s="93"/>
      <c r="D320" s="93"/>
      <c r="E320" s="93"/>
    </row>
    <row r="321" spans="1:7" x14ac:dyDescent="0.3">
      <c r="A321" s="1" t="s">
        <v>74</v>
      </c>
      <c r="B321" s="2"/>
      <c r="C321" s="94" t="s">
        <v>3</v>
      </c>
      <c r="D321" s="94" t="s">
        <v>75</v>
      </c>
      <c r="E321" s="94"/>
    </row>
    <row r="322" spans="1:7" x14ac:dyDescent="0.3">
      <c r="A322" s="3" t="s">
        <v>5</v>
      </c>
      <c r="B322" s="4"/>
      <c r="C322" s="95"/>
      <c r="D322" s="95"/>
      <c r="E322" s="95"/>
    </row>
    <row r="323" spans="1:7" x14ac:dyDescent="0.3">
      <c r="A323" s="6" t="s">
        <v>6</v>
      </c>
      <c r="B323" s="7"/>
      <c r="C323" s="96"/>
      <c r="D323" s="96"/>
      <c r="E323" s="96"/>
    </row>
    <row r="324" spans="1:7" x14ac:dyDescent="0.3">
      <c r="A324" s="8" t="s">
        <v>7</v>
      </c>
      <c r="B324" s="9" t="s">
        <v>76</v>
      </c>
      <c r="C324" s="10"/>
      <c r="D324" s="11"/>
      <c r="E324" s="11"/>
    </row>
    <row r="325" spans="1:7" x14ac:dyDescent="0.3">
      <c r="A325" s="12"/>
      <c r="B325" s="13" t="s">
        <v>9</v>
      </c>
      <c r="C325" s="14"/>
      <c r="D325" s="15"/>
      <c r="E325" s="15"/>
    </row>
    <row r="326" spans="1:7" ht="20.399999999999999" customHeight="1" x14ac:dyDescent="0.3">
      <c r="A326" s="112" t="s">
        <v>10</v>
      </c>
      <c r="B326" s="16" t="s">
        <v>11</v>
      </c>
      <c r="C326" s="26" t="s">
        <v>402</v>
      </c>
      <c r="D326" s="27" t="s">
        <v>485</v>
      </c>
      <c r="E326" s="26" t="s">
        <v>14</v>
      </c>
    </row>
    <row r="327" spans="1:7" x14ac:dyDescent="0.3">
      <c r="A327" s="113"/>
      <c r="B327" s="20" t="s">
        <v>15</v>
      </c>
      <c r="C327" s="21">
        <v>-0.56143463236327551</v>
      </c>
      <c r="D327" s="21">
        <v>-0.18042142163791997</v>
      </c>
      <c r="E327" s="22"/>
    </row>
    <row r="328" spans="1:7" ht="20.399999999999999" customHeight="1" x14ac:dyDescent="0.3">
      <c r="A328" s="112" t="s">
        <v>16</v>
      </c>
      <c r="B328" s="16" t="s">
        <v>11</v>
      </c>
      <c r="C328" s="26" t="s">
        <v>144</v>
      </c>
      <c r="D328" s="26" t="s">
        <v>213</v>
      </c>
      <c r="E328" s="26" t="s">
        <v>14</v>
      </c>
    </row>
    <row r="329" spans="1:7" x14ac:dyDescent="0.3">
      <c r="A329" s="113"/>
      <c r="B329" s="20" t="s">
        <v>15</v>
      </c>
      <c r="C329" s="21">
        <v>-0.19285172253831806</v>
      </c>
      <c r="D329" s="21">
        <v>-8.6529634161992552E-3</v>
      </c>
      <c r="E329" s="22"/>
    </row>
    <row r="330" spans="1:7" ht="20.399999999999999" customHeight="1" x14ac:dyDescent="0.3">
      <c r="A330" s="112" t="s">
        <v>19</v>
      </c>
      <c r="B330" s="16" t="s">
        <v>11</v>
      </c>
      <c r="C330" s="26" t="s">
        <v>137</v>
      </c>
      <c r="D330" s="26" t="s">
        <v>506</v>
      </c>
      <c r="E330" s="26" t="s">
        <v>14</v>
      </c>
      <c r="F330" s="33">
        <f>(10660-10730)/10730</f>
        <v>-6.5237651444547996E-3</v>
      </c>
      <c r="G330" s="33">
        <f>(15360-15760)/15760</f>
        <v>-2.5380710659898477E-2</v>
      </c>
    </row>
    <row r="331" spans="1:7" x14ac:dyDescent="0.3">
      <c r="A331" s="113"/>
      <c r="B331" s="20" t="s">
        <v>15</v>
      </c>
      <c r="C331" s="21">
        <v>6.6146515831330799E-2</v>
      </c>
      <c r="D331" s="21">
        <v>8.9648274983503917E-2</v>
      </c>
      <c r="E331" s="22"/>
    </row>
    <row r="332" spans="1:7" ht="20.399999999999999" customHeight="1" x14ac:dyDescent="0.3">
      <c r="A332" s="112" t="s">
        <v>22</v>
      </c>
      <c r="B332" s="16" t="s">
        <v>11</v>
      </c>
      <c r="C332" s="26" t="s">
        <v>148</v>
      </c>
      <c r="D332" s="26" t="s">
        <v>149</v>
      </c>
      <c r="E332" s="26" t="s">
        <v>14</v>
      </c>
    </row>
    <row r="333" spans="1:7" x14ac:dyDescent="0.3">
      <c r="A333" s="113"/>
      <c r="B333" s="20" t="s">
        <v>15</v>
      </c>
      <c r="C333" s="21">
        <v>0.53675078348145733</v>
      </c>
      <c r="D333" s="21">
        <v>0.14482330262176579</v>
      </c>
      <c r="E333" s="22"/>
    </row>
    <row r="334" spans="1:7" ht="34.950000000000003" customHeight="1" x14ac:dyDescent="0.3">
      <c r="A334" s="114" t="s">
        <v>25</v>
      </c>
      <c r="B334" s="114"/>
      <c r="C334" s="114"/>
      <c r="D334" s="114"/>
      <c r="E334" s="114"/>
    </row>
    <row r="335" spans="1:7" x14ac:dyDescent="0.3">
      <c r="A335" s="5" t="s">
        <v>26</v>
      </c>
    </row>
    <row r="336" spans="1:7" x14ac:dyDescent="0.3">
      <c r="A336" s="5" t="s">
        <v>498</v>
      </c>
    </row>
    <row r="337" spans="1:6" x14ac:dyDescent="0.3">
      <c r="A337" s="5" t="s">
        <v>428</v>
      </c>
    </row>
    <row r="338" spans="1:6" x14ac:dyDescent="0.3">
      <c r="A338" s="5" t="s">
        <v>150</v>
      </c>
    </row>
    <row r="339" spans="1:6" ht="25.95" customHeight="1" x14ac:dyDescent="0.3">
      <c r="A339" s="115" t="s">
        <v>30</v>
      </c>
      <c r="B339" s="115"/>
      <c r="C339" s="115"/>
      <c r="D339" s="115"/>
      <c r="E339" s="115"/>
    </row>
    <row r="340" spans="1:6" x14ac:dyDescent="0.3">
      <c r="A340" s="88" t="s">
        <v>31</v>
      </c>
      <c r="B340" s="89"/>
      <c r="C340" s="89"/>
      <c r="D340" s="90"/>
      <c r="E340" s="28" t="b">
        <v>1</v>
      </c>
      <c r="F340" s="34" t="s">
        <v>105</v>
      </c>
    </row>
    <row r="341" spans="1:6" x14ac:dyDescent="0.3">
      <c r="A341" s="91" t="s">
        <v>32</v>
      </c>
      <c r="B341" s="91"/>
      <c r="C341" s="91"/>
      <c r="D341" s="91"/>
      <c r="E341" s="91"/>
    </row>
    <row r="342" spans="1:6" x14ac:dyDescent="0.3">
      <c r="A342" s="29" t="s">
        <v>33</v>
      </c>
      <c r="B342" s="29" t="s">
        <v>34</v>
      </c>
      <c r="C342" s="29" t="s">
        <v>35</v>
      </c>
      <c r="D342" s="30" t="s">
        <v>0</v>
      </c>
      <c r="E342" s="30" t="s">
        <v>1</v>
      </c>
    </row>
    <row r="343" spans="1:6" x14ac:dyDescent="0.3">
      <c r="A343" s="31" t="s">
        <v>36</v>
      </c>
      <c r="B343" s="24">
        <v>43910</v>
      </c>
      <c r="C343" s="24">
        <v>45169</v>
      </c>
      <c r="D343" s="25">
        <v>0.16977336253100689</v>
      </c>
      <c r="E343" s="32">
        <v>4</v>
      </c>
    </row>
    <row r="344" spans="1:6" x14ac:dyDescent="0.3">
      <c r="A344" s="31" t="s">
        <v>37</v>
      </c>
      <c r="B344" s="24">
        <v>43910</v>
      </c>
      <c r="C344" s="24">
        <v>45138</v>
      </c>
      <c r="D344" s="25">
        <v>0.17084945734902363</v>
      </c>
      <c r="E344" s="32">
        <v>4</v>
      </c>
    </row>
    <row r="345" spans="1:6" x14ac:dyDescent="0.3">
      <c r="A345" s="23" t="s">
        <v>38</v>
      </c>
      <c r="B345" s="24">
        <v>43910</v>
      </c>
      <c r="C345" s="24">
        <v>45107</v>
      </c>
      <c r="D345" s="25">
        <v>0.17201559324596358</v>
      </c>
      <c r="E345" s="32">
        <v>4</v>
      </c>
    </row>
    <row r="346" spans="1:6" x14ac:dyDescent="0.3">
      <c r="A346" s="23" t="s">
        <v>39</v>
      </c>
      <c r="B346" s="24">
        <v>43910</v>
      </c>
      <c r="C346" s="24">
        <v>45077</v>
      </c>
      <c r="D346" s="25">
        <v>0.17340416066301764</v>
      </c>
      <c r="E346" s="32">
        <v>4</v>
      </c>
    </row>
    <row r="347" spans="1:6" x14ac:dyDescent="0.3">
      <c r="A347" s="23" t="s">
        <v>40</v>
      </c>
      <c r="B347" s="24">
        <v>43910</v>
      </c>
      <c r="C347" s="24">
        <v>45044</v>
      </c>
      <c r="D347" s="25">
        <v>0.17411940073386972</v>
      </c>
      <c r="E347" s="32">
        <v>4</v>
      </c>
    </row>
    <row r="349" spans="1:6" x14ac:dyDescent="0.3">
      <c r="A349" s="92" t="s">
        <v>162</v>
      </c>
      <c r="B349" s="93"/>
      <c r="C349" s="93"/>
      <c r="D349" s="93"/>
      <c r="E349" s="93"/>
    </row>
    <row r="350" spans="1:6" x14ac:dyDescent="0.3">
      <c r="A350" s="1" t="s">
        <v>2</v>
      </c>
      <c r="B350" s="2"/>
      <c r="C350" s="94" t="s">
        <v>3</v>
      </c>
      <c r="D350" s="94" t="s">
        <v>4</v>
      </c>
      <c r="E350" s="94"/>
    </row>
    <row r="351" spans="1:6" x14ac:dyDescent="0.3">
      <c r="A351" s="3" t="s">
        <v>5</v>
      </c>
      <c r="B351" s="4"/>
      <c r="C351" s="95"/>
      <c r="D351" s="95"/>
      <c r="E351" s="95"/>
    </row>
    <row r="352" spans="1:6" x14ac:dyDescent="0.3">
      <c r="A352" s="6" t="s">
        <v>6</v>
      </c>
      <c r="B352" s="7"/>
      <c r="C352" s="96"/>
      <c r="D352" s="96"/>
      <c r="E352" s="96"/>
    </row>
    <row r="353" spans="1:7" x14ac:dyDescent="0.3">
      <c r="A353" s="8" t="s">
        <v>7</v>
      </c>
      <c r="B353" s="9" t="s">
        <v>8</v>
      </c>
      <c r="C353" s="10"/>
      <c r="D353" s="11"/>
      <c r="E353" s="11"/>
    </row>
    <row r="354" spans="1:7" x14ac:dyDescent="0.3">
      <c r="A354" s="12"/>
      <c r="B354" s="13" t="s">
        <v>9</v>
      </c>
      <c r="C354" s="14"/>
      <c r="D354" s="15"/>
      <c r="E354" s="15"/>
    </row>
    <row r="355" spans="1:7" ht="20.399999999999999" customHeight="1" x14ac:dyDescent="0.3">
      <c r="A355" s="112" t="s">
        <v>10</v>
      </c>
      <c r="B355" s="16" t="s">
        <v>11</v>
      </c>
      <c r="C355" s="17" t="s">
        <v>466</v>
      </c>
      <c r="D355" s="18" t="s">
        <v>153</v>
      </c>
      <c r="E355" s="17" t="s">
        <v>14</v>
      </c>
    </row>
    <row r="356" spans="1:7" x14ac:dyDescent="0.3">
      <c r="A356" s="113"/>
      <c r="B356" s="20" t="s">
        <v>15</v>
      </c>
      <c r="C356" s="21">
        <v>-0.62451498415681705</v>
      </c>
      <c r="D356" s="21">
        <v>-0.24124980766313675</v>
      </c>
      <c r="E356" s="22"/>
    </row>
    <row r="357" spans="1:7" ht="20.399999999999999" customHeight="1" x14ac:dyDescent="0.3">
      <c r="A357" s="112" t="s">
        <v>16</v>
      </c>
      <c r="B357" s="16" t="s">
        <v>11</v>
      </c>
      <c r="C357" s="17" t="s">
        <v>154</v>
      </c>
      <c r="D357" s="17" t="s">
        <v>155</v>
      </c>
      <c r="E357" s="17" t="s">
        <v>14</v>
      </c>
    </row>
    <row r="358" spans="1:7" x14ac:dyDescent="0.3">
      <c r="A358" s="113"/>
      <c r="B358" s="20" t="s">
        <v>15</v>
      </c>
      <c r="C358" s="21">
        <v>-0.16338537083643567</v>
      </c>
      <c r="D358" s="21">
        <v>-5.4926864259024044E-2</v>
      </c>
      <c r="E358" s="22"/>
    </row>
    <row r="359" spans="1:7" ht="20.399999999999999" customHeight="1" x14ac:dyDescent="0.3">
      <c r="A359" s="112" t="s">
        <v>19</v>
      </c>
      <c r="B359" s="16" t="s">
        <v>11</v>
      </c>
      <c r="C359" s="17" t="s">
        <v>507</v>
      </c>
      <c r="D359" s="17" t="s">
        <v>508</v>
      </c>
      <c r="E359" s="17" t="s">
        <v>14</v>
      </c>
      <c r="F359" s="33">
        <f>(9680-9830)/9830</f>
        <v>-1.5259409969481181E-2</v>
      </c>
      <c r="G359" s="33">
        <f>(10250-10260)/10260</f>
        <v>-9.7465886939571145E-4</v>
      </c>
    </row>
    <row r="360" spans="1:7" x14ac:dyDescent="0.3">
      <c r="A360" s="113"/>
      <c r="B360" s="20" t="s">
        <v>15</v>
      </c>
      <c r="C360" s="21">
        <v>-3.1537224359465266E-2</v>
      </c>
      <c r="D360" s="21">
        <v>8.3661069081222283E-3</v>
      </c>
      <c r="E360" s="22"/>
    </row>
    <row r="361" spans="1:7" ht="20.399999999999999" customHeight="1" x14ac:dyDescent="0.3">
      <c r="A361" s="112" t="s">
        <v>22</v>
      </c>
      <c r="B361" s="16" t="s">
        <v>11</v>
      </c>
      <c r="C361" s="17" t="s">
        <v>158</v>
      </c>
      <c r="D361" s="17" t="s">
        <v>362</v>
      </c>
      <c r="E361" s="17" t="s">
        <v>14</v>
      </c>
    </row>
    <row r="362" spans="1:7" x14ac:dyDescent="0.3">
      <c r="A362" s="113"/>
      <c r="B362" s="20" t="s">
        <v>15</v>
      </c>
      <c r="C362" s="21">
        <v>0.22688072543591775</v>
      </c>
      <c r="D362" s="21">
        <v>4.9716160016590738E-2</v>
      </c>
      <c r="E362" s="22"/>
    </row>
    <row r="363" spans="1:7" ht="37.950000000000003" customHeight="1" x14ac:dyDescent="0.3">
      <c r="A363" s="114" t="s">
        <v>25</v>
      </c>
      <c r="B363" s="114"/>
      <c r="C363" s="114"/>
      <c r="D363" s="114"/>
      <c r="E363" s="114"/>
    </row>
    <row r="364" spans="1:7" x14ac:dyDescent="0.3">
      <c r="A364" s="5" t="s">
        <v>26</v>
      </c>
    </row>
    <row r="365" spans="1:7" x14ac:dyDescent="0.3">
      <c r="A365" s="5" t="s">
        <v>49</v>
      </c>
    </row>
    <row r="366" spans="1:7" x14ac:dyDescent="0.3">
      <c r="A366" s="5" t="s">
        <v>363</v>
      </c>
    </row>
    <row r="367" spans="1:7" x14ac:dyDescent="0.3">
      <c r="A367" s="5" t="s">
        <v>333</v>
      </c>
    </row>
    <row r="368" spans="1:7" ht="25.2" customHeight="1" x14ac:dyDescent="0.3">
      <c r="A368" s="115" t="s">
        <v>30</v>
      </c>
      <c r="B368" s="115"/>
      <c r="C368" s="115"/>
      <c r="D368" s="115"/>
      <c r="E368" s="115"/>
    </row>
    <row r="369" spans="1:6" x14ac:dyDescent="0.3">
      <c r="A369" s="88" t="s">
        <v>31</v>
      </c>
      <c r="B369" s="89"/>
      <c r="C369" s="89"/>
      <c r="D369" s="90"/>
      <c r="E369" s="28" t="b">
        <v>1</v>
      </c>
      <c r="F369" s="34" t="s">
        <v>105</v>
      </c>
    </row>
    <row r="370" spans="1:6" x14ac:dyDescent="0.3">
      <c r="A370" s="91" t="s">
        <v>32</v>
      </c>
      <c r="B370" s="91"/>
      <c r="C370" s="91"/>
      <c r="D370" s="91"/>
      <c r="E370" s="91"/>
    </row>
    <row r="371" spans="1:6" x14ac:dyDescent="0.3">
      <c r="A371" s="29" t="s">
        <v>33</v>
      </c>
      <c r="B371" s="29" t="s">
        <v>34</v>
      </c>
      <c r="C371" s="29" t="s">
        <v>35</v>
      </c>
      <c r="D371" s="30" t="s">
        <v>0</v>
      </c>
      <c r="E371" s="30" t="s">
        <v>1</v>
      </c>
    </row>
    <row r="372" spans="1:6" x14ac:dyDescent="0.3">
      <c r="A372" s="31" t="s">
        <v>36</v>
      </c>
      <c r="B372" s="24">
        <v>43336</v>
      </c>
      <c r="C372" s="24">
        <v>45163</v>
      </c>
      <c r="D372" s="25">
        <v>8.2971727952954558E-2</v>
      </c>
      <c r="E372" s="32">
        <v>3</v>
      </c>
    </row>
    <row r="373" spans="1:6" x14ac:dyDescent="0.3">
      <c r="A373" s="31" t="s">
        <v>37</v>
      </c>
      <c r="B373" s="24">
        <v>43308</v>
      </c>
      <c r="C373" s="24">
        <v>45135</v>
      </c>
      <c r="D373" s="25">
        <v>8.2962830897212569E-2</v>
      </c>
      <c r="E373" s="32">
        <v>3</v>
      </c>
    </row>
    <row r="374" spans="1:6" x14ac:dyDescent="0.3">
      <c r="A374" s="23" t="s">
        <v>38</v>
      </c>
      <c r="B374" s="24">
        <v>43280</v>
      </c>
      <c r="C374" s="24">
        <v>45107</v>
      </c>
      <c r="D374" s="25">
        <v>8.2965008275011173E-2</v>
      </c>
      <c r="E374" s="32">
        <v>3</v>
      </c>
    </row>
    <row r="375" spans="1:6" x14ac:dyDescent="0.3">
      <c r="A375" s="23" t="s">
        <v>39</v>
      </c>
      <c r="B375" s="24">
        <v>43245</v>
      </c>
      <c r="C375" s="24">
        <v>45072</v>
      </c>
      <c r="D375" s="25">
        <v>8.3045473648020285E-2</v>
      </c>
      <c r="E375" s="32">
        <v>3</v>
      </c>
    </row>
    <row r="376" spans="1:6" x14ac:dyDescent="0.3">
      <c r="A376" s="23" t="s">
        <v>40</v>
      </c>
      <c r="B376" s="24">
        <v>43217</v>
      </c>
      <c r="C376" s="24">
        <v>45044</v>
      </c>
      <c r="D376" s="25">
        <v>8.3044517901890227E-2</v>
      </c>
      <c r="E376" s="32">
        <v>3</v>
      </c>
    </row>
    <row r="378" spans="1:6" x14ac:dyDescent="0.3">
      <c r="A378" s="92" t="s">
        <v>171</v>
      </c>
      <c r="B378" s="93"/>
      <c r="C378" s="93"/>
      <c r="D378" s="93"/>
      <c r="E378" s="93"/>
    </row>
    <row r="379" spans="1:6" x14ac:dyDescent="0.3">
      <c r="A379" s="1" t="s">
        <v>2</v>
      </c>
      <c r="B379" s="2"/>
      <c r="C379" s="94" t="s">
        <v>3</v>
      </c>
      <c r="D379" s="94" t="s">
        <v>4</v>
      </c>
      <c r="E379" s="94"/>
    </row>
    <row r="380" spans="1:6" x14ac:dyDescent="0.3">
      <c r="A380" s="3" t="s">
        <v>5</v>
      </c>
      <c r="B380" s="4"/>
      <c r="C380" s="95"/>
      <c r="D380" s="95"/>
      <c r="E380" s="95"/>
    </row>
    <row r="381" spans="1:6" x14ac:dyDescent="0.3">
      <c r="A381" s="6" t="s">
        <v>6</v>
      </c>
      <c r="B381" s="7"/>
      <c r="C381" s="96"/>
      <c r="D381" s="96"/>
      <c r="E381" s="96"/>
    </row>
    <row r="382" spans="1:6" x14ac:dyDescent="0.3">
      <c r="A382" s="8" t="s">
        <v>7</v>
      </c>
      <c r="B382" s="9" t="s">
        <v>8</v>
      </c>
      <c r="C382" s="10"/>
      <c r="D382" s="11"/>
      <c r="E382" s="11"/>
    </row>
    <row r="383" spans="1:6" x14ac:dyDescent="0.3">
      <c r="A383" s="12"/>
      <c r="B383" s="13" t="s">
        <v>9</v>
      </c>
      <c r="C383" s="14"/>
      <c r="D383" s="15"/>
      <c r="E383" s="15"/>
    </row>
    <row r="384" spans="1:6" ht="20.399999999999999" customHeight="1" x14ac:dyDescent="0.3">
      <c r="A384" s="112" t="s">
        <v>10</v>
      </c>
      <c r="B384" s="16" t="s">
        <v>11</v>
      </c>
      <c r="C384" s="26" t="s">
        <v>438</v>
      </c>
      <c r="D384" s="27" t="s">
        <v>164</v>
      </c>
      <c r="E384" s="26" t="s">
        <v>14</v>
      </c>
    </row>
    <row r="385" spans="1:7" x14ac:dyDescent="0.3">
      <c r="A385" s="113"/>
      <c r="B385" s="20" t="s">
        <v>15</v>
      </c>
      <c r="C385" s="21">
        <v>-0.7615192386041012</v>
      </c>
      <c r="D385" s="21">
        <v>-0.35387024013631962</v>
      </c>
      <c r="E385" s="22"/>
    </row>
    <row r="386" spans="1:7" ht="20.399999999999999" customHeight="1" x14ac:dyDescent="0.3">
      <c r="A386" s="112" t="s">
        <v>16</v>
      </c>
      <c r="B386" s="16" t="s">
        <v>11</v>
      </c>
      <c r="C386" s="26" t="s">
        <v>165</v>
      </c>
      <c r="D386" s="26" t="s">
        <v>166</v>
      </c>
      <c r="E386" s="26" t="s">
        <v>14</v>
      </c>
    </row>
    <row r="387" spans="1:7" x14ac:dyDescent="0.3">
      <c r="A387" s="113"/>
      <c r="B387" s="20" t="s">
        <v>15</v>
      </c>
      <c r="C387" s="21">
        <v>-0.25788074385122972</v>
      </c>
      <c r="D387" s="21">
        <v>-0.1037057625357376</v>
      </c>
      <c r="E387" s="22"/>
    </row>
    <row r="388" spans="1:7" ht="20.399999999999999" customHeight="1" x14ac:dyDescent="0.3">
      <c r="A388" s="112" t="s">
        <v>19</v>
      </c>
      <c r="B388" s="16" t="s">
        <v>11</v>
      </c>
      <c r="C388" s="26" t="s">
        <v>134</v>
      </c>
      <c r="D388" s="26" t="s">
        <v>364</v>
      </c>
      <c r="E388" s="26" t="s">
        <v>14</v>
      </c>
      <c r="F388" s="33">
        <f>(10020-10210)/10210</f>
        <v>-1.8609206660137122E-2</v>
      </c>
      <c r="G388" s="33">
        <f>(11030-11060)/11060</f>
        <v>-2.7124773960216998E-3</v>
      </c>
    </row>
    <row r="389" spans="1:7" x14ac:dyDescent="0.3">
      <c r="A389" s="113"/>
      <c r="B389" s="20" t="s">
        <v>15</v>
      </c>
      <c r="C389" s="21">
        <v>1.9671003717469659E-3</v>
      </c>
      <c r="D389" s="21">
        <v>3.3266637895635665E-2</v>
      </c>
      <c r="E389" s="22"/>
    </row>
    <row r="390" spans="1:7" ht="20.399999999999999" customHeight="1" x14ac:dyDescent="0.3">
      <c r="A390" s="112" t="s">
        <v>22</v>
      </c>
      <c r="B390" s="16" t="s">
        <v>11</v>
      </c>
      <c r="C390" s="26" t="s">
        <v>169</v>
      </c>
      <c r="D390" s="26" t="s">
        <v>365</v>
      </c>
      <c r="E390" s="26" t="s">
        <v>14</v>
      </c>
    </row>
    <row r="391" spans="1:7" x14ac:dyDescent="0.3">
      <c r="A391" s="113"/>
      <c r="B391" s="20" t="s">
        <v>15</v>
      </c>
      <c r="C391" s="21">
        <v>0.46172516556291399</v>
      </c>
      <c r="D391" s="21">
        <v>0.14466023392912475</v>
      </c>
      <c r="E391" s="22"/>
    </row>
    <row r="392" spans="1:7" ht="34.950000000000003" customHeight="1" x14ac:dyDescent="0.3">
      <c r="A392" s="114" t="s">
        <v>25</v>
      </c>
      <c r="B392" s="114"/>
      <c r="C392" s="114"/>
      <c r="D392" s="114"/>
      <c r="E392" s="114"/>
    </row>
    <row r="393" spans="1:7" x14ac:dyDescent="0.3">
      <c r="A393" s="5" t="s">
        <v>26</v>
      </c>
    </row>
    <row r="394" spans="1:7" x14ac:dyDescent="0.3">
      <c r="A394" s="5" t="s">
        <v>49</v>
      </c>
    </row>
    <row r="395" spans="1:7" x14ac:dyDescent="0.3">
      <c r="A395" s="5" t="s">
        <v>366</v>
      </c>
    </row>
    <row r="396" spans="1:7" x14ac:dyDescent="0.3">
      <c r="A396" s="5" t="s">
        <v>333</v>
      </c>
    </row>
    <row r="397" spans="1:7" x14ac:dyDescent="0.3">
      <c r="A397" s="5" t="s">
        <v>51</v>
      </c>
    </row>
    <row r="398" spans="1:7" x14ac:dyDescent="0.3">
      <c r="A398" s="88" t="s">
        <v>31</v>
      </c>
      <c r="B398" s="89"/>
      <c r="C398" s="89"/>
      <c r="D398" s="90"/>
      <c r="E398" s="28" t="b">
        <v>1</v>
      </c>
      <c r="F398" s="34" t="s">
        <v>105</v>
      </c>
    </row>
    <row r="399" spans="1:7" x14ac:dyDescent="0.3">
      <c r="A399" s="91" t="s">
        <v>32</v>
      </c>
      <c r="B399" s="91"/>
      <c r="C399" s="91"/>
      <c r="D399" s="91"/>
      <c r="E399" s="91"/>
    </row>
    <row r="400" spans="1:7" x14ac:dyDescent="0.3">
      <c r="A400" s="29" t="s">
        <v>33</v>
      </c>
      <c r="B400" s="29" t="s">
        <v>34</v>
      </c>
      <c r="C400" s="29" t="s">
        <v>35</v>
      </c>
      <c r="D400" s="30" t="s">
        <v>0</v>
      </c>
      <c r="E400" s="30" t="s">
        <v>1</v>
      </c>
    </row>
    <row r="401" spans="1:5" x14ac:dyDescent="0.3">
      <c r="A401" s="31" t="s">
        <v>36</v>
      </c>
      <c r="B401" s="24">
        <v>43340</v>
      </c>
      <c r="C401" s="24">
        <v>45167</v>
      </c>
      <c r="D401" s="25">
        <v>0.15311912896892724</v>
      </c>
      <c r="E401" s="32">
        <v>4</v>
      </c>
    </row>
    <row r="402" spans="1:5" x14ac:dyDescent="0.3">
      <c r="A402" s="31" t="s">
        <v>37</v>
      </c>
      <c r="B402" s="24">
        <v>43305</v>
      </c>
      <c r="C402" s="24">
        <v>45132</v>
      </c>
      <c r="D402" s="25">
        <v>0.15312837145075886</v>
      </c>
      <c r="E402" s="32">
        <v>4</v>
      </c>
    </row>
    <row r="403" spans="1:5" x14ac:dyDescent="0.3">
      <c r="A403" s="39" t="s">
        <v>38</v>
      </c>
      <c r="B403" s="24">
        <v>43277</v>
      </c>
      <c r="C403" s="24">
        <v>45104</v>
      </c>
      <c r="D403" s="25">
        <v>0.15292065591531764</v>
      </c>
      <c r="E403" s="32">
        <v>4</v>
      </c>
    </row>
    <row r="404" spans="1:5" x14ac:dyDescent="0.3">
      <c r="A404" s="39" t="s">
        <v>39</v>
      </c>
      <c r="B404" s="24">
        <v>43249</v>
      </c>
      <c r="C404" s="24">
        <v>45076</v>
      </c>
      <c r="D404" s="25">
        <v>0.15290059356953334</v>
      </c>
      <c r="E404" s="32">
        <v>4</v>
      </c>
    </row>
    <row r="405" spans="1:5" x14ac:dyDescent="0.3">
      <c r="A405" s="39" t="s">
        <v>40</v>
      </c>
      <c r="B405" s="24">
        <v>43214</v>
      </c>
      <c r="C405" s="24">
        <v>45041</v>
      </c>
      <c r="D405" s="25">
        <v>0.15332848301638641</v>
      </c>
      <c r="E405" s="32">
        <v>4</v>
      </c>
    </row>
    <row r="407" spans="1:5" x14ac:dyDescent="0.3">
      <c r="A407" s="92" t="s">
        <v>180</v>
      </c>
      <c r="B407" s="93"/>
      <c r="C407" s="93"/>
      <c r="D407" s="93"/>
      <c r="E407" s="93"/>
    </row>
    <row r="408" spans="1:5" x14ac:dyDescent="0.3">
      <c r="A408" s="1" t="s">
        <v>2</v>
      </c>
      <c r="B408" s="2"/>
      <c r="C408" s="94" t="s">
        <v>3</v>
      </c>
      <c r="D408" s="94" t="s">
        <v>4</v>
      </c>
      <c r="E408" s="94"/>
    </row>
    <row r="409" spans="1:5" x14ac:dyDescent="0.3">
      <c r="A409" s="3" t="s">
        <v>5</v>
      </c>
      <c r="B409" s="4"/>
      <c r="C409" s="95"/>
      <c r="D409" s="95"/>
      <c r="E409" s="95"/>
    </row>
    <row r="410" spans="1:5" x14ac:dyDescent="0.3">
      <c r="A410" s="6" t="s">
        <v>6</v>
      </c>
      <c r="B410" s="7"/>
      <c r="C410" s="96"/>
      <c r="D410" s="96"/>
      <c r="E410" s="96"/>
    </row>
    <row r="411" spans="1:5" x14ac:dyDescent="0.3">
      <c r="A411" s="8" t="s">
        <v>7</v>
      </c>
      <c r="B411" s="9" t="s">
        <v>8</v>
      </c>
      <c r="C411" s="10"/>
      <c r="D411" s="11"/>
      <c r="E411" s="11"/>
    </row>
    <row r="412" spans="1:5" x14ac:dyDescent="0.3">
      <c r="A412" s="12"/>
      <c r="B412" s="13" t="s">
        <v>9</v>
      </c>
      <c r="C412" s="14"/>
      <c r="D412" s="15"/>
      <c r="E412" s="15"/>
    </row>
    <row r="413" spans="1:5" ht="20.399999999999999" customHeight="1" x14ac:dyDescent="0.3">
      <c r="A413" s="112" t="s">
        <v>10</v>
      </c>
      <c r="B413" s="16" t="s">
        <v>11</v>
      </c>
      <c r="C413" s="17" t="s">
        <v>367</v>
      </c>
      <c r="D413" s="18" t="s">
        <v>173</v>
      </c>
      <c r="E413" s="17" t="s">
        <v>14</v>
      </c>
    </row>
    <row r="414" spans="1:5" x14ac:dyDescent="0.3">
      <c r="A414" s="113"/>
      <c r="B414" s="20" t="s">
        <v>15</v>
      </c>
      <c r="C414" s="21">
        <v>-0.7440809671715356</v>
      </c>
      <c r="D414" s="21">
        <v>-0.33725502053084166</v>
      </c>
      <c r="E414" s="22"/>
    </row>
    <row r="415" spans="1:5" ht="20.399999999999999" customHeight="1" x14ac:dyDescent="0.3">
      <c r="A415" s="112" t="s">
        <v>16</v>
      </c>
      <c r="B415" s="16" t="s">
        <v>11</v>
      </c>
      <c r="C415" s="17" t="s">
        <v>80</v>
      </c>
      <c r="D415" s="17" t="s">
        <v>67</v>
      </c>
      <c r="E415" s="17" t="s">
        <v>14</v>
      </c>
    </row>
    <row r="416" spans="1:5" x14ac:dyDescent="0.3">
      <c r="A416" s="113"/>
      <c r="B416" s="20" t="s">
        <v>15</v>
      </c>
      <c r="C416" s="21">
        <v>-0.245335006663705</v>
      </c>
      <c r="D416" s="21">
        <v>-9.3654023087861415E-2</v>
      </c>
      <c r="E416" s="22"/>
    </row>
    <row r="417" spans="1:7" ht="20.399999999999999" customHeight="1" x14ac:dyDescent="0.3">
      <c r="A417" s="112" t="s">
        <v>19</v>
      </c>
      <c r="B417" s="16" t="s">
        <v>11</v>
      </c>
      <c r="C417" s="17" t="s">
        <v>229</v>
      </c>
      <c r="D417" s="17" t="s">
        <v>369</v>
      </c>
      <c r="E417" s="17" t="s">
        <v>14</v>
      </c>
      <c r="F417" s="33">
        <f>(10100-10290)/10290</f>
        <v>-1.84645286686103E-2</v>
      </c>
      <c r="G417" s="33">
        <f>(11120-11180)/11180</f>
        <v>-5.3667262969588547E-3</v>
      </c>
    </row>
    <row r="418" spans="1:7" x14ac:dyDescent="0.3">
      <c r="A418" s="113"/>
      <c r="B418" s="20" t="s">
        <v>15</v>
      </c>
      <c r="C418" s="21">
        <v>9.9324337010091579E-3</v>
      </c>
      <c r="D418" s="21">
        <v>3.6142337957007165E-2</v>
      </c>
      <c r="E418" s="22"/>
    </row>
    <row r="419" spans="1:7" ht="20.399999999999999" customHeight="1" x14ac:dyDescent="0.3">
      <c r="A419" s="112" t="s">
        <v>22</v>
      </c>
      <c r="B419" s="16" t="s">
        <v>11</v>
      </c>
      <c r="C419" s="17" t="s">
        <v>176</v>
      </c>
      <c r="D419" s="17" t="s">
        <v>111</v>
      </c>
      <c r="E419" s="17" t="s">
        <v>14</v>
      </c>
    </row>
    <row r="420" spans="1:7" x14ac:dyDescent="0.3">
      <c r="A420" s="113"/>
      <c r="B420" s="20" t="s">
        <v>15</v>
      </c>
      <c r="C420" s="21">
        <v>0.44704777872965362</v>
      </c>
      <c r="D420" s="21">
        <v>0.14538954911026725</v>
      </c>
      <c r="E420" s="22"/>
    </row>
    <row r="421" spans="1:7" ht="34.950000000000003" customHeight="1" x14ac:dyDescent="0.3">
      <c r="A421" s="114" t="s">
        <v>25</v>
      </c>
      <c r="B421" s="114"/>
      <c r="C421" s="114"/>
      <c r="D421" s="114"/>
      <c r="E421" s="114"/>
    </row>
    <row r="422" spans="1:7" x14ac:dyDescent="0.3">
      <c r="A422" s="5" t="s">
        <v>26</v>
      </c>
    </row>
    <row r="423" spans="1:7" x14ac:dyDescent="0.3">
      <c r="A423" s="5" t="s">
        <v>49</v>
      </c>
    </row>
    <row r="424" spans="1:7" x14ac:dyDescent="0.3">
      <c r="A424" s="5" t="s">
        <v>233</v>
      </c>
    </row>
    <row r="425" spans="1:7" x14ac:dyDescent="0.3">
      <c r="A425" s="5" t="s">
        <v>333</v>
      </c>
    </row>
    <row r="426" spans="1:7" x14ac:dyDescent="0.3">
      <c r="A426" s="5" t="s">
        <v>51</v>
      </c>
    </row>
    <row r="427" spans="1:7" x14ac:dyDescent="0.3">
      <c r="A427" s="88" t="s">
        <v>31</v>
      </c>
      <c r="B427" s="89"/>
      <c r="C427" s="89"/>
      <c r="D427" s="90"/>
      <c r="E427" s="28" t="b">
        <v>1</v>
      </c>
      <c r="F427" s="34" t="s">
        <v>105</v>
      </c>
    </row>
    <row r="428" spans="1:7" x14ac:dyDescent="0.3">
      <c r="A428" s="91" t="s">
        <v>32</v>
      </c>
      <c r="B428" s="91"/>
      <c r="C428" s="91"/>
      <c r="D428" s="91"/>
      <c r="E428" s="91"/>
    </row>
    <row r="429" spans="1:7" x14ac:dyDescent="0.3">
      <c r="A429" s="29" t="s">
        <v>33</v>
      </c>
      <c r="B429" s="29" t="s">
        <v>34</v>
      </c>
      <c r="C429" s="29" t="s">
        <v>35</v>
      </c>
      <c r="D429" s="30" t="s">
        <v>0</v>
      </c>
      <c r="E429" s="30" t="s">
        <v>1</v>
      </c>
    </row>
    <row r="430" spans="1:7" x14ac:dyDescent="0.3">
      <c r="A430" s="31" t="s">
        <v>36</v>
      </c>
      <c r="B430" s="24">
        <v>43340</v>
      </c>
      <c r="C430" s="24">
        <v>45167</v>
      </c>
      <c r="D430" s="25">
        <v>0.14564489950298751</v>
      </c>
      <c r="E430" s="32">
        <v>4</v>
      </c>
    </row>
    <row r="431" spans="1:7" x14ac:dyDescent="0.3">
      <c r="A431" s="31" t="s">
        <v>37</v>
      </c>
      <c r="B431" s="24">
        <v>43305</v>
      </c>
      <c r="C431" s="24">
        <v>45132</v>
      </c>
      <c r="D431" s="25">
        <v>0.14569091792394684</v>
      </c>
      <c r="E431" s="32">
        <v>4</v>
      </c>
    </row>
    <row r="432" spans="1:7" x14ac:dyDescent="0.3">
      <c r="A432" s="23" t="s">
        <v>38</v>
      </c>
      <c r="B432" s="24">
        <v>43277</v>
      </c>
      <c r="C432" s="24">
        <v>45104</v>
      </c>
      <c r="D432" s="25">
        <v>0.1455951054433666</v>
      </c>
      <c r="E432" s="32">
        <v>4</v>
      </c>
    </row>
    <row r="433" spans="1:7" x14ac:dyDescent="0.3">
      <c r="A433" s="23" t="s">
        <v>39</v>
      </c>
      <c r="B433" s="24">
        <v>43249</v>
      </c>
      <c r="C433" s="24">
        <v>45076</v>
      </c>
      <c r="D433" s="25">
        <v>0.14561114866984035</v>
      </c>
      <c r="E433" s="32">
        <v>4</v>
      </c>
    </row>
    <row r="434" spans="1:7" x14ac:dyDescent="0.3">
      <c r="A434" s="23" t="s">
        <v>40</v>
      </c>
      <c r="B434" s="24">
        <v>43214</v>
      </c>
      <c r="C434" s="24">
        <v>45041</v>
      </c>
      <c r="D434" s="25">
        <v>0.14606734896282564</v>
      </c>
      <c r="E434" s="32">
        <v>4</v>
      </c>
    </row>
    <row r="436" spans="1:7" x14ac:dyDescent="0.3">
      <c r="A436" s="92" t="s">
        <v>189</v>
      </c>
      <c r="B436" s="93"/>
      <c r="C436" s="93"/>
      <c r="D436" s="93"/>
      <c r="E436" s="93"/>
    </row>
    <row r="437" spans="1:7" x14ac:dyDescent="0.3">
      <c r="A437" s="1" t="s">
        <v>128</v>
      </c>
      <c r="B437" s="2"/>
      <c r="C437" s="94" t="s">
        <v>3</v>
      </c>
      <c r="D437" s="94" t="s">
        <v>129</v>
      </c>
      <c r="E437" s="94"/>
    </row>
    <row r="438" spans="1:7" x14ac:dyDescent="0.3">
      <c r="A438" s="3" t="s">
        <v>5</v>
      </c>
      <c r="B438" s="4"/>
      <c r="C438" s="95"/>
      <c r="D438" s="95"/>
      <c r="E438" s="95"/>
    </row>
    <row r="439" spans="1:7" x14ac:dyDescent="0.3">
      <c r="A439" s="6" t="s">
        <v>6</v>
      </c>
      <c r="B439" s="7"/>
      <c r="C439" s="96"/>
      <c r="D439" s="96"/>
      <c r="E439" s="96"/>
    </row>
    <row r="440" spans="1:7" x14ac:dyDescent="0.3">
      <c r="A440" s="8" t="s">
        <v>7</v>
      </c>
      <c r="B440" s="9" t="s">
        <v>130</v>
      </c>
      <c r="C440" s="10"/>
      <c r="D440" s="11"/>
      <c r="E440" s="11"/>
    </row>
    <row r="441" spans="1:7" x14ac:dyDescent="0.3">
      <c r="A441" s="12"/>
      <c r="B441" s="13" t="s">
        <v>9</v>
      </c>
      <c r="C441" s="14"/>
      <c r="D441" s="15"/>
      <c r="E441" s="15"/>
    </row>
    <row r="442" spans="1:7" ht="20.399999999999999" customHeight="1" x14ac:dyDescent="0.3">
      <c r="A442" s="112" t="s">
        <v>10</v>
      </c>
      <c r="B442" s="16" t="s">
        <v>11</v>
      </c>
      <c r="C442" s="17" t="s">
        <v>440</v>
      </c>
      <c r="D442" s="18" t="s">
        <v>182</v>
      </c>
      <c r="E442" s="17" t="s">
        <v>14</v>
      </c>
    </row>
    <row r="443" spans="1:7" x14ac:dyDescent="0.3">
      <c r="A443" s="113"/>
      <c r="B443" s="20" t="s">
        <v>15</v>
      </c>
      <c r="C443" s="21">
        <v>-0.50697375794790889</v>
      </c>
      <c r="D443" s="21">
        <v>-0.24129816722421082</v>
      </c>
      <c r="E443" s="22"/>
    </row>
    <row r="444" spans="1:7" ht="20.399999999999999" customHeight="1" x14ac:dyDescent="0.3">
      <c r="A444" s="112" t="s">
        <v>16</v>
      </c>
      <c r="B444" s="16" t="s">
        <v>11</v>
      </c>
      <c r="C444" s="17" t="s">
        <v>145</v>
      </c>
      <c r="D444" s="17" t="s">
        <v>183</v>
      </c>
      <c r="E444" s="17" t="s">
        <v>14</v>
      </c>
    </row>
    <row r="445" spans="1:7" x14ac:dyDescent="0.3">
      <c r="A445" s="113"/>
      <c r="B445" s="20" t="s">
        <v>15</v>
      </c>
      <c r="C445" s="21">
        <v>-0.18910846568725681</v>
      </c>
      <c r="D445" s="21">
        <v>-0.12340681636825479</v>
      </c>
      <c r="E445" s="22"/>
    </row>
    <row r="446" spans="1:7" ht="20.399999999999999" customHeight="1" x14ac:dyDescent="0.3">
      <c r="A446" s="112" t="s">
        <v>19</v>
      </c>
      <c r="B446" s="16" t="s">
        <v>11</v>
      </c>
      <c r="C446" s="17" t="s">
        <v>467</v>
      </c>
      <c r="D446" s="17" t="s">
        <v>437</v>
      </c>
      <c r="E446" s="17" t="s">
        <v>14</v>
      </c>
      <c r="F446" s="33">
        <f>(9300-9490)/9490</f>
        <v>-2.0021074815595362E-2</v>
      </c>
      <c r="G446" s="33">
        <f>(9750-9900)/9900</f>
        <v>-1.5151515151515152E-2</v>
      </c>
    </row>
    <row r="447" spans="1:7" x14ac:dyDescent="0.3">
      <c r="A447" s="113"/>
      <c r="B447" s="20" t="s">
        <v>15</v>
      </c>
      <c r="C447" s="21">
        <v>-6.9963279913071941E-2</v>
      </c>
      <c r="D447" s="21">
        <v>-1.2582854735205151E-2</v>
      </c>
      <c r="E447" s="22"/>
    </row>
    <row r="448" spans="1:7" ht="20.399999999999999" customHeight="1" x14ac:dyDescent="0.3">
      <c r="A448" s="112" t="s">
        <v>22</v>
      </c>
      <c r="B448" s="16" t="s">
        <v>11</v>
      </c>
      <c r="C448" s="17" t="s">
        <v>186</v>
      </c>
      <c r="D448" s="17" t="s">
        <v>187</v>
      </c>
      <c r="E448" s="17" t="s">
        <v>14</v>
      </c>
    </row>
    <row r="449" spans="1:6" x14ac:dyDescent="0.3">
      <c r="A449" s="113"/>
      <c r="B449" s="20" t="s">
        <v>15</v>
      </c>
      <c r="C449" s="21">
        <v>0.13534558449906609</v>
      </c>
      <c r="D449" s="21">
        <v>7.8925779700995236E-2</v>
      </c>
      <c r="E449" s="22"/>
    </row>
    <row r="450" spans="1:6" ht="36" customHeight="1" x14ac:dyDescent="0.3">
      <c r="A450" s="114" t="s">
        <v>25</v>
      </c>
      <c r="B450" s="114"/>
      <c r="C450" s="114"/>
      <c r="D450" s="114"/>
      <c r="E450" s="114"/>
    </row>
    <row r="451" spans="1:6" x14ac:dyDescent="0.3">
      <c r="A451" s="5" t="s">
        <v>26</v>
      </c>
    </row>
    <row r="452" spans="1:6" x14ac:dyDescent="0.3">
      <c r="A452" s="5" t="s">
        <v>138</v>
      </c>
    </row>
    <row r="453" spans="1:6" x14ac:dyDescent="0.3">
      <c r="A453" s="5" t="s">
        <v>509</v>
      </c>
    </row>
    <row r="454" spans="1:6" x14ac:dyDescent="0.3">
      <c r="A454" s="5" t="s">
        <v>140</v>
      </c>
    </row>
    <row r="455" spans="1:6" x14ac:dyDescent="0.3">
      <c r="A455" s="5" t="s">
        <v>51</v>
      </c>
    </row>
    <row r="456" spans="1:6" x14ac:dyDescent="0.3">
      <c r="A456" s="88" t="s">
        <v>31</v>
      </c>
      <c r="B456" s="89"/>
      <c r="C456" s="89"/>
      <c r="D456" s="90"/>
      <c r="E456" s="28" t="b">
        <v>1</v>
      </c>
      <c r="F456" s="34" t="s">
        <v>105</v>
      </c>
    </row>
    <row r="457" spans="1:6" x14ac:dyDescent="0.3">
      <c r="A457" s="91" t="s">
        <v>32</v>
      </c>
      <c r="B457" s="91"/>
      <c r="C457" s="91"/>
      <c r="D457" s="91"/>
      <c r="E457" s="91"/>
    </row>
    <row r="458" spans="1:6" x14ac:dyDescent="0.3">
      <c r="A458" s="29" t="s">
        <v>33</v>
      </c>
      <c r="B458" s="29" t="s">
        <v>34</v>
      </c>
      <c r="C458" s="29" t="s">
        <v>35</v>
      </c>
      <c r="D458" s="30" t="s">
        <v>0</v>
      </c>
      <c r="E458" s="30" t="s">
        <v>1</v>
      </c>
    </row>
    <row r="459" spans="1:6" x14ac:dyDescent="0.3">
      <c r="A459" s="31" t="s">
        <v>36</v>
      </c>
      <c r="B459" s="24">
        <v>43340</v>
      </c>
      <c r="C459" s="24">
        <v>45160</v>
      </c>
      <c r="D459" s="25">
        <v>8.1907861243472588E-2</v>
      </c>
      <c r="E459" s="32">
        <v>3</v>
      </c>
    </row>
    <row r="460" spans="1:6" x14ac:dyDescent="0.3">
      <c r="A460" s="31" t="s">
        <v>37</v>
      </c>
      <c r="B460" s="24">
        <v>43312</v>
      </c>
      <c r="C460" s="24">
        <v>45132</v>
      </c>
      <c r="D460" s="25">
        <v>8.2000404473365124E-2</v>
      </c>
      <c r="E460" s="32">
        <v>3</v>
      </c>
    </row>
    <row r="461" spans="1:6" x14ac:dyDescent="0.3">
      <c r="A461" s="23" t="s">
        <v>38</v>
      </c>
      <c r="B461" s="24">
        <v>43284</v>
      </c>
      <c r="C461" s="24">
        <v>45104</v>
      </c>
      <c r="D461" s="25">
        <v>8.1936895754601724E-2</v>
      </c>
      <c r="E461" s="32">
        <v>3</v>
      </c>
    </row>
    <row r="462" spans="1:6" x14ac:dyDescent="0.3">
      <c r="A462" s="23" t="s">
        <v>39</v>
      </c>
      <c r="B462" s="24">
        <v>43256</v>
      </c>
      <c r="C462" s="24">
        <v>45076</v>
      </c>
      <c r="D462" s="25">
        <v>8.2022763323698886E-2</v>
      </c>
      <c r="E462" s="32">
        <v>3</v>
      </c>
    </row>
    <row r="463" spans="1:6" x14ac:dyDescent="0.3">
      <c r="A463" s="23" t="s">
        <v>40</v>
      </c>
      <c r="B463" s="24">
        <v>43214</v>
      </c>
      <c r="C463" s="24">
        <v>45034</v>
      </c>
      <c r="D463" s="25">
        <v>8.2177010136877018E-2</v>
      </c>
      <c r="E463" s="32">
        <v>3</v>
      </c>
    </row>
    <row r="465" spans="1:7" x14ac:dyDescent="0.3">
      <c r="A465" s="92" t="s">
        <v>200</v>
      </c>
      <c r="B465" s="93"/>
      <c r="C465" s="93"/>
      <c r="D465" s="93"/>
      <c r="E465" s="93"/>
    </row>
    <row r="466" spans="1:7" x14ac:dyDescent="0.3">
      <c r="A466" s="1" t="s">
        <v>74</v>
      </c>
      <c r="B466" s="2"/>
      <c r="C466" s="94" t="s">
        <v>3</v>
      </c>
      <c r="D466" s="94" t="s">
        <v>75</v>
      </c>
      <c r="E466" s="94"/>
    </row>
    <row r="467" spans="1:7" x14ac:dyDescent="0.3">
      <c r="A467" s="3" t="s">
        <v>5</v>
      </c>
      <c r="B467" s="4"/>
      <c r="C467" s="95"/>
      <c r="D467" s="95"/>
      <c r="E467" s="95"/>
    </row>
    <row r="468" spans="1:7" x14ac:dyDescent="0.3">
      <c r="A468" s="6" t="s">
        <v>6</v>
      </c>
      <c r="B468" s="7"/>
      <c r="C468" s="96"/>
      <c r="D468" s="96"/>
      <c r="E468" s="96"/>
    </row>
    <row r="469" spans="1:7" x14ac:dyDescent="0.3">
      <c r="A469" s="8" t="s">
        <v>7</v>
      </c>
      <c r="B469" s="9" t="s">
        <v>76</v>
      </c>
      <c r="C469" s="10"/>
      <c r="D469" s="11"/>
      <c r="E469" s="11"/>
    </row>
    <row r="470" spans="1:7" x14ac:dyDescent="0.3">
      <c r="A470" s="12"/>
      <c r="B470" s="13" t="s">
        <v>9</v>
      </c>
      <c r="C470" s="14"/>
      <c r="D470" s="15"/>
      <c r="E470" s="15"/>
    </row>
    <row r="471" spans="1:7" ht="20.399999999999999" customHeight="1" x14ac:dyDescent="0.3">
      <c r="A471" s="112" t="s">
        <v>10</v>
      </c>
      <c r="B471" s="16" t="s">
        <v>11</v>
      </c>
      <c r="C471" s="17" t="s">
        <v>380</v>
      </c>
      <c r="D471" s="18" t="s">
        <v>372</v>
      </c>
      <c r="E471" s="17" t="s">
        <v>14</v>
      </c>
    </row>
    <row r="472" spans="1:7" x14ac:dyDescent="0.3">
      <c r="A472" s="113"/>
      <c r="B472" s="20" t="s">
        <v>15</v>
      </c>
      <c r="C472" s="21">
        <v>-0.66495021359650974</v>
      </c>
      <c r="D472" s="21">
        <v>-0.21504181899472741</v>
      </c>
      <c r="E472" s="22"/>
    </row>
    <row r="473" spans="1:7" ht="20.399999999999999" customHeight="1" x14ac:dyDescent="0.3">
      <c r="A473" s="112" t="s">
        <v>16</v>
      </c>
      <c r="B473" s="16" t="s">
        <v>11</v>
      </c>
      <c r="C473" s="17" t="s">
        <v>192</v>
      </c>
      <c r="D473" s="17" t="s">
        <v>193</v>
      </c>
      <c r="E473" s="17" t="s">
        <v>14</v>
      </c>
    </row>
    <row r="474" spans="1:7" x14ac:dyDescent="0.3">
      <c r="A474" s="113"/>
      <c r="B474" s="20" t="s">
        <v>15</v>
      </c>
      <c r="C474" s="21">
        <v>-0.2302506228329777</v>
      </c>
      <c r="D474" s="21">
        <v>-4.5361930729109767E-2</v>
      </c>
      <c r="E474" s="22"/>
    </row>
    <row r="475" spans="1:7" ht="20.399999999999999" customHeight="1" x14ac:dyDescent="0.3">
      <c r="A475" s="112" t="s">
        <v>19</v>
      </c>
      <c r="B475" s="16" t="s">
        <v>11</v>
      </c>
      <c r="C475" s="17" t="s">
        <v>510</v>
      </c>
      <c r="D475" s="17" t="s">
        <v>511</v>
      </c>
      <c r="E475" s="17" t="s">
        <v>14</v>
      </c>
      <c r="F475" s="33">
        <f>(9220-9380)/9380</f>
        <v>-1.7057569296375266E-2</v>
      </c>
      <c r="G475" s="33">
        <f>(9660-10060)/10060</f>
        <v>-3.9761431411530816E-2</v>
      </c>
    </row>
    <row r="476" spans="1:7" x14ac:dyDescent="0.3">
      <c r="A476" s="113"/>
      <c r="B476" s="20" t="s">
        <v>15</v>
      </c>
      <c r="C476" s="21">
        <v>-7.8255473301889311E-2</v>
      </c>
      <c r="D476" s="21">
        <v>-6.8624726287439541E-3</v>
      </c>
      <c r="E476" s="22"/>
    </row>
    <row r="477" spans="1:7" ht="20.399999999999999" customHeight="1" x14ac:dyDescent="0.3">
      <c r="A477" s="112" t="s">
        <v>22</v>
      </c>
      <c r="B477" s="16" t="s">
        <v>11</v>
      </c>
      <c r="C477" s="17" t="s">
        <v>196</v>
      </c>
      <c r="D477" s="17" t="s">
        <v>512</v>
      </c>
      <c r="E477" s="17" t="s">
        <v>14</v>
      </c>
    </row>
    <row r="478" spans="1:7" x14ac:dyDescent="0.3">
      <c r="A478" s="113"/>
      <c r="B478" s="20" t="s">
        <v>15</v>
      </c>
      <c r="C478" s="21">
        <v>0.13851284703993083</v>
      </c>
      <c r="D478" s="21">
        <v>3.8524388309699509E-2</v>
      </c>
      <c r="E478" s="22"/>
    </row>
    <row r="479" spans="1:7" ht="34.200000000000003" customHeight="1" x14ac:dyDescent="0.3">
      <c r="A479" s="114" t="s">
        <v>25</v>
      </c>
      <c r="B479" s="114"/>
      <c r="C479" s="114"/>
      <c r="D479" s="114"/>
      <c r="E479" s="114"/>
    </row>
    <row r="480" spans="1:7" x14ac:dyDescent="0.3">
      <c r="A480" s="5" t="s">
        <v>26</v>
      </c>
    </row>
    <row r="481" spans="1:6" x14ac:dyDescent="0.3">
      <c r="A481" s="5" t="s">
        <v>198</v>
      </c>
    </row>
    <row r="482" spans="1:6" x14ac:dyDescent="0.3">
      <c r="A482" s="5" t="s">
        <v>513</v>
      </c>
    </row>
    <row r="483" spans="1:6" x14ac:dyDescent="0.3">
      <c r="A483" s="5" t="s">
        <v>504</v>
      </c>
    </row>
    <row r="484" spans="1:6" ht="26.4" customHeight="1" x14ac:dyDescent="0.3">
      <c r="A484" s="115" t="s">
        <v>30</v>
      </c>
      <c r="B484" s="115"/>
      <c r="C484" s="115"/>
      <c r="D484" s="115"/>
      <c r="E484" s="115"/>
    </row>
    <row r="485" spans="1:6" x14ac:dyDescent="0.3">
      <c r="A485" s="88" t="s">
        <v>31</v>
      </c>
      <c r="B485" s="89"/>
      <c r="C485" s="89"/>
      <c r="D485" s="90"/>
      <c r="E485" s="28" t="b">
        <v>1</v>
      </c>
      <c r="F485" s="34" t="s">
        <v>105</v>
      </c>
    </row>
    <row r="486" spans="1:6" x14ac:dyDescent="0.3">
      <c r="A486" s="91" t="s">
        <v>32</v>
      </c>
      <c r="B486" s="91"/>
      <c r="C486" s="91"/>
      <c r="D486" s="91"/>
      <c r="E486" s="91"/>
    </row>
    <row r="487" spans="1:6" x14ac:dyDescent="0.3">
      <c r="A487" s="29" t="s">
        <v>33</v>
      </c>
      <c r="B487" s="29" t="s">
        <v>34</v>
      </c>
      <c r="C487" s="29" t="s">
        <v>35</v>
      </c>
      <c r="D487" s="30" t="s">
        <v>0</v>
      </c>
      <c r="E487" s="30" t="s">
        <v>1</v>
      </c>
    </row>
    <row r="488" spans="1:6" x14ac:dyDescent="0.3">
      <c r="A488" s="31" t="s">
        <v>36</v>
      </c>
      <c r="B488" s="24">
        <v>43347</v>
      </c>
      <c r="C488" s="24">
        <v>45167</v>
      </c>
      <c r="D488" s="25">
        <v>0.10738795063226469</v>
      </c>
      <c r="E488" s="32">
        <v>3</v>
      </c>
    </row>
    <row r="489" spans="1:6" x14ac:dyDescent="0.3">
      <c r="A489" s="31" t="s">
        <v>37</v>
      </c>
      <c r="B489" s="24">
        <v>43305</v>
      </c>
      <c r="C489" s="24">
        <v>45125</v>
      </c>
      <c r="D489" s="25">
        <v>0.10735751424277337</v>
      </c>
      <c r="E489" s="32">
        <v>3</v>
      </c>
    </row>
    <row r="490" spans="1:6" x14ac:dyDescent="0.3">
      <c r="A490" s="23" t="s">
        <v>38</v>
      </c>
      <c r="B490" s="24">
        <v>43277</v>
      </c>
      <c r="C490" s="24">
        <v>45097</v>
      </c>
      <c r="D490" s="25">
        <v>0.10745499889769129</v>
      </c>
      <c r="E490" s="32">
        <v>3</v>
      </c>
    </row>
    <row r="491" spans="1:6" x14ac:dyDescent="0.3">
      <c r="A491" s="23" t="s">
        <v>39</v>
      </c>
      <c r="B491" s="24">
        <v>43249</v>
      </c>
      <c r="C491" s="24">
        <v>45069</v>
      </c>
      <c r="D491" s="25">
        <v>0.10751680506266477</v>
      </c>
      <c r="E491" s="32">
        <v>3</v>
      </c>
    </row>
    <row r="492" spans="1:6" x14ac:dyDescent="0.3">
      <c r="A492" s="23" t="s">
        <v>40</v>
      </c>
      <c r="B492" s="24">
        <v>43222</v>
      </c>
      <c r="C492" s="24">
        <v>45041</v>
      </c>
      <c r="D492" s="25">
        <v>0.10759184368669772</v>
      </c>
      <c r="E492" s="32">
        <v>3</v>
      </c>
    </row>
    <row r="494" spans="1:6" x14ac:dyDescent="0.3">
      <c r="A494" s="92" t="s">
        <v>210</v>
      </c>
      <c r="B494" s="93"/>
      <c r="C494" s="93"/>
      <c r="D494" s="93"/>
      <c r="E494" s="93"/>
    </row>
    <row r="495" spans="1:6" x14ac:dyDescent="0.3">
      <c r="A495" s="1" t="s">
        <v>128</v>
      </c>
      <c r="B495" s="2"/>
      <c r="C495" s="94" t="s">
        <v>3</v>
      </c>
      <c r="D495" s="94" t="s">
        <v>129</v>
      </c>
      <c r="E495" s="94"/>
    </row>
    <row r="496" spans="1:6" x14ac:dyDescent="0.3">
      <c r="A496" s="3" t="s">
        <v>5</v>
      </c>
      <c r="B496" s="4"/>
      <c r="C496" s="95"/>
      <c r="D496" s="95"/>
      <c r="E496" s="95"/>
    </row>
    <row r="497" spans="1:7" x14ac:dyDescent="0.3">
      <c r="A497" s="6" t="s">
        <v>6</v>
      </c>
      <c r="B497" s="7"/>
      <c r="C497" s="96"/>
      <c r="D497" s="96"/>
      <c r="E497" s="96"/>
    </row>
    <row r="498" spans="1:7" x14ac:dyDescent="0.3">
      <c r="A498" s="8" t="s">
        <v>7</v>
      </c>
      <c r="B498" s="9" t="s">
        <v>130</v>
      </c>
      <c r="C498" s="10"/>
      <c r="D498" s="11"/>
      <c r="E498" s="11"/>
    </row>
    <row r="499" spans="1:7" x14ac:dyDescent="0.3">
      <c r="A499" s="12"/>
      <c r="B499" s="13" t="s">
        <v>9</v>
      </c>
      <c r="C499" s="14"/>
      <c r="D499" s="15"/>
      <c r="E499" s="15"/>
    </row>
    <row r="500" spans="1:7" ht="20.399999999999999" customHeight="1" x14ac:dyDescent="0.3">
      <c r="A500" s="112" t="s">
        <v>10</v>
      </c>
      <c r="B500" s="16" t="s">
        <v>11</v>
      </c>
      <c r="C500" s="17" t="s">
        <v>88</v>
      </c>
      <c r="D500" s="18" t="s">
        <v>322</v>
      </c>
      <c r="E500" s="17" t="s">
        <v>14</v>
      </c>
    </row>
    <row r="501" spans="1:7" x14ac:dyDescent="0.3">
      <c r="A501" s="113"/>
      <c r="B501" s="20" t="s">
        <v>15</v>
      </c>
      <c r="C501" s="21">
        <v>-0.68898359498361028</v>
      </c>
      <c r="D501" s="21">
        <v>-0.33280881281141106</v>
      </c>
      <c r="E501" s="22"/>
    </row>
    <row r="502" spans="1:7" ht="20.399999999999999" customHeight="1" x14ac:dyDescent="0.3">
      <c r="A502" s="112" t="s">
        <v>16</v>
      </c>
      <c r="B502" s="16" t="s">
        <v>11</v>
      </c>
      <c r="C502" s="17" t="s">
        <v>203</v>
      </c>
      <c r="D502" s="17" t="s">
        <v>204</v>
      </c>
      <c r="E502" s="17" t="s">
        <v>14</v>
      </c>
    </row>
    <row r="503" spans="1:7" x14ac:dyDescent="0.3">
      <c r="A503" s="113"/>
      <c r="B503" s="20" t="s">
        <v>15</v>
      </c>
      <c r="C503" s="21">
        <v>-0.20013817001491374</v>
      </c>
      <c r="D503" s="21">
        <v>-0.11919569528335516</v>
      </c>
      <c r="E503" s="22"/>
    </row>
    <row r="504" spans="1:7" ht="20.399999999999999" customHeight="1" x14ac:dyDescent="0.3">
      <c r="A504" s="112" t="s">
        <v>19</v>
      </c>
      <c r="B504" s="16" t="s">
        <v>11</v>
      </c>
      <c r="C504" s="17" t="s">
        <v>507</v>
      </c>
      <c r="D504" s="17" t="s">
        <v>352</v>
      </c>
      <c r="E504" s="17" t="s">
        <v>14</v>
      </c>
      <c r="F504" s="33">
        <f>(9680-9770)/9770</f>
        <v>-9.2118730808597744E-3</v>
      </c>
      <c r="G504" s="33">
        <f>(10030-10140)/10140</f>
        <v>-1.0848126232741617E-2</v>
      </c>
    </row>
    <row r="505" spans="1:7" x14ac:dyDescent="0.3">
      <c r="A505" s="113"/>
      <c r="B505" s="20" t="s">
        <v>15</v>
      </c>
      <c r="C505" s="21">
        <v>-3.2177597923296664E-2</v>
      </c>
      <c r="D505" s="21">
        <v>1.5668294254591597E-3</v>
      </c>
      <c r="E505" s="22"/>
    </row>
    <row r="506" spans="1:7" ht="20.399999999999999" customHeight="1" x14ac:dyDescent="0.3">
      <c r="A506" s="112" t="s">
        <v>22</v>
      </c>
      <c r="B506" s="16" t="s">
        <v>11</v>
      </c>
      <c r="C506" s="17" t="s">
        <v>207</v>
      </c>
      <c r="D506" s="17" t="s">
        <v>208</v>
      </c>
      <c r="E506" s="17" t="s">
        <v>14</v>
      </c>
    </row>
    <row r="507" spans="1:7" x14ac:dyDescent="0.3">
      <c r="A507" s="113"/>
      <c r="B507" s="20" t="s">
        <v>15</v>
      </c>
      <c r="C507" s="21">
        <v>0.20995207085178436</v>
      </c>
      <c r="D507" s="21">
        <v>0.11067518871954518</v>
      </c>
      <c r="E507" s="22"/>
    </row>
    <row r="508" spans="1:7" ht="38.4" customHeight="1" x14ac:dyDescent="0.3">
      <c r="A508" s="114" t="s">
        <v>25</v>
      </c>
      <c r="B508" s="114"/>
      <c r="C508" s="114"/>
      <c r="D508" s="114"/>
      <c r="E508" s="114"/>
    </row>
    <row r="509" spans="1:7" x14ac:dyDescent="0.3">
      <c r="A509" s="5" t="s">
        <v>26</v>
      </c>
    </row>
    <row r="510" spans="1:7" x14ac:dyDescent="0.3">
      <c r="A510" s="5" t="s">
        <v>138</v>
      </c>
    </row>
    <row r="511" spans="1:7" x14ac:dyDescent="0.3">
      <c r="A511" s="5" t="s">
        <v>209</v>
      </c>
    </row>
    <row r="512" spans="1:7" x14ac:dyDescent="0.3">
      <c r="A512" s="5" t="s">
        <v>140</v>
      </c>
    </row>
    <row r="513" spans="1:6" ht="25.2" customHeight="1" x14ac:dyDescent="0.3">
      <c r="A513" s="115" t="s">
        <v>30</v>
      </c>
      <c r="B513" s="115"/>
      <c r="C513" s="115"/>
      <c r="D513" s="115"/>
      <c r="E513" s="115"/>
    </row>
    <row r="514" spans="1:6" x14ac:dyDescent="0.3">
      <c r="A514" s="88" t="s">
        <v>31</v>
      </c>
      <c r="B514" s="89"/>
      <c r="C514" s="89"/>
      <c r="D514" s="90"/>
      <c r="E514" s="28" t="b">
        <v>1</v>
      </c>
      <c r="F514" s="34" t="s">
        <v>105</v>
      </c>
    </row>
    <row r="515" spans="1:6" x14ac:dyDescent="0.3">
      <c r="A515" s="91" t="s">
        <v>32</v>
      </c>
      <c r="B515" s="91"/>
      <c r="C515" s="91"/>
      <c r="D515" s="91"/>
      <c r="E515" s="91"/>
    </row>
    <row r="516" spans="1:6" x14ac:dyDescent="0.3">
      <c r="A516" s="29" t="s">
        <v>33</v>
      </c>
      <c r="B516" s="29" t="s">
        <v>34</v>
      </c>
      <c r="C516" s="29" t="s">
        <v>35</v>
      </c>
      <c r="D516" s="30" t="s">
        <v>0</v>
      </c>
      <c r="E516" s="30" t="s">
        <v>1</v>
      </c>
    </row>
    <row r="517" spans="1:6" x14ac:dyDescent="0.3">
      <c r="A517" s="31" t="s">
        <v>36</v>
      </c>
      <c r="B517" s="24">
        <v>43340</v>
      </c>
      <c r="C517" s="24">
        <v>45167</v>
      </c>
      <c r="D517" s="25">
        <v>0.10060528712539239</v>
      </c>
      <c r="E517" s="32">
        <v>3</v>
      </c>
    </row>
    <row r="518" spans="1:6" x14ac:dyDescent="0.3">
      <c r="A518" s="31" t="s">
        <v>37</v>
      </c>
      <c r="B518" s="24">
        <v>43305</v>
      </c>
      <c r="C518" s="24">
        <v>45132</v>
      </c>
      <c r="D518" s="25">
        <v>0.10066574852626831</v>
      </c>
      <c r="E518" s="32">
        <v>3</v>
      </c>
    </row>
    <row r="519" spans="1:6" x14ac:dyDescent="0.3">
      <c r="A519" s="23" t="s">
        <v>38</v>
      </c>
      <c r="B519" s="24">
        <v>43277</v>
      </c>
      <c r="C519" s="24">
        <v>45104</v>
      </c>
      <c r="D519" s="25">
        <v>0.10063457630886481</v>
      </c>
      <c r="E519" s="32">
        <v>3</v>
      </c>
    </row>
    <row r="520" spans="1:6" x14ac:dyDescent="0.3">
      <c r="A520" s="23" t="s">
        <v>39</v>
      </c>
      <c r="B520" s="24">
        <v>43249</v>
      </c>
      <c r="C520" s="24">
        <v>45076</v>
      </c>
      <c r="D520" s="25">
        <v>0.10064622932010041</v>
      </c>
      <c r="E520" s="32">
        <v>3</v>
      </c>
    </row>
    <row r="521" spans="1:6" x14ac:dyDescent="0.3">
      <c r="A521" s="23" t="s">
        <v>40</v>
      </c>
      <c r="B521" s="24">
        <v>43214</v>
      </c>
      <c r="C521" s="24">
        <v>45041</v>
      </c>
      <c r="D521" s="25">
        <v>0.10072446591237638</v>
      </c>
      <c r="E521" s="32">
        <v>3</v>
      </c>
    </row>
    <row r="523" spans="1:6" x14ac:dyDescent="0.3">
      <c r="A523" s="92" t="s">
        <v>218</v>
      </c>
      <c r="B523" s="93"/>
      <c r="C523" s="93"/>
      <c r="D523" s="93"/>
      <c r="E523" s="93"/>
    </row>
    <row r="524" spans="1:6" x14ac:dyDescent="0.3">
      <c r="A524" s="1" t="s">
        <v>2</v>
      </c>
      <c r="B524" s="2"/>
      <c r="C524" s="94" t="s">
        <v>3</v>
      </c>
      <c r="D524" s="94" t="s">
        <v>4</v>
      </c>
      <c r="E524" s="94"/>
    </row>
    <row r="525" spans="1:6" x14ac:dyDescent="0.3">
      <c r="A525" s="3" t="s">
        <v>5</v>
      </c>
      <c r="B525" s="4"/>
      <c r="C525" s="95"/>
      <c r="D525" s="95"/>
      <c r="E525" s="95"/>
    </row>
    <row r="526" spans="1:6" x14ac:dyDescent="0.3">
      <c r="A526" s="6" t="s">
        <v>6</v>
      </c>
      <c r="B526" s="7"/>
      <c r="C526" s="96"/>
      <c r="D526" s="96"/>
      <c r="E526" s="96"/>
    </row>
    <row r="527" spans="1:6" x14ac:dyDescent="0.3">
      <c r="A527" s="8" t="s">
        <v>7</v>
      </c>
      <c r="B527" s="9" t="s">
        <v>8</v>
      </c>
      <c r="C527" s="10"/>
      <c r="D527" s="11"/>
      <c r="E527" s="11"/>
    </row>
    <row r="528" spans="1:6" x14ac:dyDescent="0.3">
      <c r="A528" s="12"/>
      <c r="B528" s="13" t="s">
        <v>9</v>
      </c>
      <c r="C528" s="14"/>
      <c r="D528" s="15"/>
      <c r="E528" s="15"/>
    </row>
    <row r="529" spans="1:7" ht="20.399999999999999" customHeight="1" x14ac:dyDescent="0.3">
      <c r="A529" s="112" t="s">
        <v>10</v>
      </c>
      <c r="B529" s="16" t="s">
        <v>11</v>
      </c>
      <c r="C529" s="17" t="s">
        <v>418</v>
      </c>
      <c r="D529" s="18" t="s">
        <v>380</v>
      </c>
      <c r="E529" s="17" t="s">
        <v>14</v>
      </c>
    </row>
    <row r="530" spans="1:7" x14ac:dyDescent="0.3">
      <c r="A530" s="113"/>
      <c r="B530" s="20" t="s">
        <v>15</v>
      </c>
      <c r="C530" s="21">
        <v>-0.70963024409647146</v>
      </c>
      <c r="D530" s="21">
        <v>-0.30573151638305185</v>
      </c>
      <c r="E530" s="22"/>
    </row>
    <row r="531" spans="1:7" ht="20.399999999999999" customHeight="1" x14ac:dyDescent="0.3">
      <c r="A531" s="112" t="s">
        <v>16</v>
      </c>
      <c r="B531" s="16" t="s">
        <v>11</v>
      </c>
      <c r="C531" s="17" t="s">
        <v>212</v>
      </c>
      <c r="D531" s="17" t="s">
        <v>67</v>
      </c>
      <c r="E531" s="17" t="s">
        <v>14</v>
      </c>
    </row>
    <row r="532" spans="1:7" x14ac:dyDescent="0.3">
      <c r="A532" s="113"/>
      <c r="B532" s="20" t="s">
        <v>15</v>
      </c>
      <c r="C532" s="21">
        <v>-0.26271415852244484</v>
      </c>
      <c r="D532" s="21">
        <v>-9.3293505898621731E-2</v>
      </c>
      <c r="E532" s="22"/>
    </row>
    <row r="533" spans="1:7" ht="20.399999999999999" customHeight="1" x14ac:dyDescent="0.3">
      <c r="A533" s="112" t="s">
        <v>19</v>
      </c>
      <c r="B533" s="16" t="s">
        <v>11</v>
      </c>
      <c r="C533" s="17" t="s">
        <v>68</v>
      </c>
      <c r="D533" s="17" t="s">
        <v>251</v>
      </c>
      <c r="E533" s="17" t="s">
        <v>14</v>
      </c>
      <c r="F533" s="33">
        <f>(9480-9550)/9550</f>
        <v>-7.3298429319371729E-3</v>
      </c>
      <c r="G533" s="33">
        <f>(10080-10100)/10100</f>
        <v>-1.9801980198019802E-3</v>
      </c>
    </row>
    <row r="534" spans="1:7" x14ac:dyDescent="0.3">
      <c r="A534" s="113"/>
      <c r="B534" s="20" t="s">
        <v>15</v>
      </c>
      <c r="C534" s="21">
        <v>-5.210857230731869E-2</v>
      </c>
      <c r="D534" s="21">
        <v>2.6759937259452915E-3</v>
      </c>
      <c r="E534" s="22"/>
    </row>
    <row r="535" spans="1:7" ht="20.399999999999999" customHeight="1" x14ac:dyDescent="0.3">
      <c r="A535" s="112" t="s">
        <v>22</v>
      </c>
      <c r="B535" s="16" t="s">
        <v>11</v>
      </c>
      <c r="C535" s="17" t="s">
        <v>215</v>
      </c>
      <c r="D535" s="17" t="s">
        <v>381</v>
      </c>
      <c r="E535" s="17" t="s">
        <v>14</v>
      </c>
    </row>
    <row r="536" spans="1:7" x14ac:dyDescent="0.3">
      <c r="A536" s="113"/>
      <c r="B536" s="20" t="s">
        <v>15</v>
      </c>
      <c r="C536" s="21">
        <v>0.33839617486338791</v>
      </c>
      <c r="D536" s="21">
        <v>9.7158471247186462E-2</v>
      </c>
      <c r="E536" s="22"/>
    </row>
    <row r="537" spans="1:7" ht="37.200000000000003" customHeight="1" x14ac:dyDescent="0.3">
      <c r="A537" s="114" t="s">
        <v>25</v>
      </c>
      <c r="B537" s="114"/>
      <c r="C537" s="114"/>
      <c r="D537" s="114"/>
      <c r="E537" s="114"/>
    </row>
    <row r="538" spans="1:7" x14ac:dyDescent="0.3">
      <c r="A538" s="5" t="s">
        <v>26</v>
      </c>
    </row>
    <row r="539" spans="1:7" x14ac:dyDescent="0.3">
      <c r="A539" s="5" t="s">
        <v>49</v>
      </c>
    </row>
    <row r="540" spans="1:7" x14ac:dyDescent="0.3">
      <c r="A540" s="5" t="s">
        <v>382</v>
      </c>
    </row>
    <row r="541" spans="1:7" x14ac:dyDescent="0.3">
      <c r="A541" s="5" t="s">
        <v>333</v>
      </c>
    </row>
    <row r="542" spans="1:7" ht="25.2" customHeight="1" x14ac:dyDescent="0.3">
      <c r="A542" s="115" t="s">
        <v>30</v>
      </c>
      <c r="B542" s="115"/>
      <c r="C542" s="115"/>
      <c r="D542" s="115"/>
      <c r="E542" s="115"/>
    </row>
    <row r="543" spans="1:7" x14ac:dyDescent="0.3">
      <c r="A543" s="88" t="s">
        <v>31</v>
      </c>
      <c r="B543" s="89"/>
      <c r="C543" s="89"/>
      <c r="D543" s="90"/>
      <c r="E543" s="28" t="b">
        <v>1</v>
      </c>
      <c r="F543" s="34" t="s">
        <v>105</v>
      </c>
    </row>
    <row r="544" spans="1:7" x14ac:dyDescent="0.3">
      <c r="A544" s="91" t="s">
        <v>32</v>
      </c>
      <c r="B544" s="91"/>
      <c r="C544" s="91"/>
      <c r="D544" s="91"/>
      <c r="E544" s="91"/>
    </row>
    <row r="545" spans="1:5" x14ac:dyDescent="0.3">
      <c r="A545" s="29" t="s">
        <v>33</v>
      </c>
      <c r="B545" s="29" t="s">
        <v>34</v>
      </c>
      <c r="C545" s="29" t="s">
        <v>35</v>
      </c>
      <c r="D545" s="30" t="s">
        <v>0</v>
      </c>
      <c r="E545" s="30" t="s">
        <v>1</v>
      </c>
    </row>
    <row r="546" spans="1:5" x14ac:dyDescent="0.3">
      <c r="A546" s="31" t="s">
        <v>36</v>
      </c>
      <c r="B546" s="24">
        <v>43340</v>
      </c>
      <c r="C546" s="24">
        <v>45167</v>
      </c>
      <c r="D546" s="25">
        <v>0.12239633391896317</v>
      </c>
      <c r="E546" s="32">
        <v>4</v>
      </c>
    </row>
    <row r="547" spans="1:5" x14ac:dyDescent="0.3">
      <c r="A547" s="31" t="s">
        <v>37</v>
      </c>
      <c r="B547" s="24">
        <v>43305</v>
      </c>
      <c r="C547" s="24">
        <v>45132</v>
      </c>
      <c r="D547" s="25">
        <v>0.1224062506989937</v>
      </c>
      <c r="E547" s="32">
        <v>4</v>
      </c>
    </row>
    <row r="548" spans="1:5" x14ac:dyDescent="0.3">
      <c r="A548" s="23" t="s">
        <v>38</v>
      </c>
      <c r="B548" s="24">
        <v>43277</v>
      </c>
      <c r="C548" s="24">
        <v>45104</v>
      </c>
      <c r="D548" s="25">
        <v>0.12227423822378292</v>
      </c>
      <c r="E548" s="32">
        <v>4</v>
      </c>
    </row>
    <row r="549" spans="1:5" x14ac:dyDescent="0.3">
      <c r="A549" s="23" t="s">
        <v>39</v>
      </c>
      <c r="B549" s="24">
        <v>43270</v>
      </c>
      <c r="C549" s="24">
        <v>45076</v>
      </c>
      <c r="D549" s="25">
        <v>0.12290175071304917</v>
      </c>
      <c r="E549" s="32">
        <v>4</v>
      </c>
    </row>
    <row r="550" spans="1:5" x14ac:dyDescent="0.3">
      <c r="A550" s="23" t="s">
        <v>40</v>
      </c>
      <c r="B550" s="24">
        <v>43270</v>
      </c>
      <c r="C550" s="24">
        <v>45041</v>
      </c>
      <c r="D550" s="25">
        <v>0.12401797865981605</v>
      </c>
      <c r="E550" s="32">
        <v>4</v>
      </c>
    </row>
    <row r="552" spans="1:5" x14ac:dyDescent="0.3">
      <c r="A552" s="92" t="s">
        <v>226</v>
      </c>
      <c r="B552" s="93"/>
      <c r="C552" s="93"/>
      <c r="D552" s="93"/>
      <c r="E552" s="93"/>
    </row>
    <row r="553" spans="1:5" x14ac:dyDescent="0.3">
      <c r="A553" s="1" t="s">
        <v>2</v>
      </c>
      <c r="B553" s="2"/>
      <c r="C553" s="94" t="s">
        <v>3</v>
      </c>
      <c r="D553" s="94" t="s">
        <v>4</v>
      </c>
      <c r="E553" s="94"/>
    </row>
    <row r="554" spans="1:5" x14ac:dyDescent="0.3">
      <c r="A554" s="3" t="s">
        <v>5</v>
      </c>
      <c r="B554" s="4"/>
      <c r="C554" s="95"/>
      <c r="D554" s="95"/>
      <c r="E554" s="95"/>
    </row>
    <row r="555" spans="1:5" x14ac:dyDescent="0.3">
      <c r="A555" s="6" t="s">
        <v>6</v>
      </c>
      <c r="B555" s="7"/>
      <c r="C555" s="96"/>
      <c r="D555" s="96"/>
      <c r="E555" s="96"/>
    </row>
    <row r="556" spans="1:5" x14ac:dyDescent="0.3">
      <c r="A556" s="8" t="s">
        <v>7</v>
      </c>
      <c r="B556" s="9" t="s">
        <v>8</v>
      </c>
      <c r="C556" s="10"/>
      <c r="D556" s="11"/>
      <c r="E556" s="11"/>
    </row>
    <row r="557" spans="1:5" x14ac:dyDescent="0.3">
      <c r="A557" s="12"/>
      <c r="B557" s="13" t="s">
        <v>9</v>
      </c>
      <c r="C557" s="14"/>
      <c r="D557" s="15"/>
      <c r="E557" s="15"/>
    </row>
    <row r="558" spans="1:5" ht="20.399999999999999" customHeight="1" x14ac:dyDescent="0.3">
      <c r="A558" s="112" t="s">
        <v>10</v>
      </c>
      <c r="B558" s="16" t="s">
        <v>11</v>
      </c>
      <c r="C558" s="17" t="s">
        <v>448</v>
      </c>
      <c r="D558" s="18" t="s">
        <v>383</v>
      </c>
      <c r="E558" s="17" t="s">
        <v>14</v>
      </c>
    </row>
    <row r="559" spans="1:5" x14ac:dyDescent="0.3">
      <c r="A559" s="113"/>
      <c r="B559" s="20" t="s">
        <v>15</v>
      </c>
      <c r="C559" s="21">
        <v>-0.67602536892768228</v>
      </c>
      <c r="D559" s="21">
        <v>-0.27709395942925719</v>
      </c>
      <c r="E559" s="22"/>
    </row>
    <row r="560" spans="1:5" ht="20.399999999999999" customHeight="1" x14ac:dyDescent="0.3">
      <c r="A560" s="112" t="s">
        <v>16</v>
      </c>
      <c r="B560" s="16" t="s">
        <v>11</v>
      </c>
      <c r="C560" s="17" t="s">
        <v>220</v>
      </c>
      <c r="D560" s="17" t="s">
        <v>221</v>
      </c>
      <c r="E560" s="17" t="s">
        <v>14</v>
      </c>
    </row>
    <row r="561" spans="1:7" x14ac:dyDescent="0.3">
      <c r="A561" s="113"/>
      <c r="B561" s="20" t="s">
        <v>15</v>
      </c>
      <c r="C561" s="21">
        <v>-0.23958107328332368</v>
      </c>
      <c r="D561" s="21">
        <v>-8.0824743882405459E-2</v>
      </c>
      <c r="E561" s="22"/>
    </row>
    <row r="562" spans="1:7" ht="20.399999999999999" customHeight="1" x14ac:dyDescent="0.3">
      <c r="A562" s="112" t="s">
        <v>19</v>
      </c>
      <c r="B562" s="16" t="s">
        <v>11</v>
      </c>
      <c r="C562" s="17" t="s">
        <v>56</v>
      </c>
      <c r="D562" s="17" t="s">
        <v>81</v>
      </c>
      <c r="E562" s="17" t="s">
        <v>14</v>
      </c>
      <c r="F562" s="33">
        <f>(9440-9490)/9490</f>
        <v>-5.268703898840885E-3</v>
      </c>
      <c r="G562" s="33">
        <f>(9960-9970)/9970</f>
        <v>-1.0030090270812437E-3</v>
      </c>
    </row>
    <row r="563" spans="1:7" x14ac:dyDescent="0.3">
      <c r="A563" s="113"/>
      <c r="B563" s="20" t="s">
        <v>15</v>
      </c>
      <c r="C563" s="21">
        <v>-5.59393348407764E-2</v>
      </c>
      <c r="D563" s="21">
        <v>-1.3822748935404805E-3</v>
      </c>
      <c r="E563" s="22"/>
    </row>
    <row r="564" spans="1:7" ht="20.399999999999999" customHeight="1" x14ac:dyDescent="0.3">
      <c r="A564" s="112" t="s">
        <v>22</v>
      </c>
      <c r="B564" s="16" t="s">
        <v>11</v>
      </c>
      <c r="C564" s="17" t="s">
        <v>224</v>
      </c>
      <c r="D564" s="17" t="s">
        <v>384</v>
      </c>
      <c r="E564" s="17" t="s">
        <v>14</v>
      </c>
    </row>
    <row r="565" spans="1:7" x14ac:dyDescent="0.3">
      <c r="A565" s="113"/>
      <c r="B565" s="20" t="s">
        <v>15</v>
      </c>
      <c r="C565" s="21">
        <v>0.23331363872982802</v>
      </c>
      <c r="D565" s="21">
        <v>7.3007586560153381E-2</v>
      </c>
      <c r="E565" s="22"/>
    </row>
    <row r="566" spans="1:7" ht="39" customHeight="1" x14ac:dyDescent="0.3">
      <c r="A566" s="114" t="s">
        <v>25</v>
      </c>
      <c r="B566" s="114"/>
      <c r="C566" s="114"/>
      <c r="D566" s="114"/>
      <c r="E566" s="114"/>
    </row>
    <row r="567" spans="1:7" x14ac:dyDescent="0.3">
      <c r="A567" s="5" t="s">
        <v>26</v>
      </c>
    </row>
    <row r="568" spans="1:7" x14ac:dyDescent="0.3">
      <c r="A568" s="5" t="s">
        <v>49</v>
      </c>
    </row>
    <row r="569" spans="1:7" x14ac:dyDescent="0.3">
      <c r="A569" s="5" t="s">
        <v>385</v>
      </c>
    </row>
    <row r="570" spans="1:7" x14ac:dyDescent="0.3">
      <c r="A570" s="5" t="s">
        <v>333</v>
      </c>
    </row>
    <row r="571" spans="1:7" ht="24" customHeight="1" x14ac:dyDescent="0.3">
      <c r="A571" s="115" t="s">
        <v>30</v>
      </c>
      <c r="B571" s="115"/>
      <c r="C571" s="115"/>
      <c r="D571" s="115"/>
      <c r="E571" s="115"/>
    </row>
    <row r="572" spans="1:7" x14ac:dyDescent="0.3">
      <c r="A572" s="88" t="s">
        <v>31</v>
      </c>
      <c r="B572" s="89"/>
      <c r="C572" s="89"/>
      <c r="D572" s="90"/>
      <c r="E572" s="28" t="b">
        <v>1</v>
      </c>
      <c r="F572" s="34" t="s">
        <v>105</v>
      </c>
    </row>
    <row r="573" spans="1:7" x14ac:dyDescent="0.3">
      <c r="A573" s="91" t="s">
        <v>32</v>
      </c>
      <c r="B573" s="91"/>
      <c r="C573" s="91"/>
      <c r="D573" s="91"/>
      <c r="E573" s="91"/>
    </row>
    <row r="574" spans="1:7" x14ac:dyDescent="0.3">
      <c r="A574" s="29" t="s">
        <v>33</v>
      </c>
      <c r="B574" s="29" t="s">
        <v>34</v>
      </c>
      <c r="C574" s="29" t="s">
        <v>35</v>
      </c>
      <c r="D574" s="30" t="s">
        <v>0</v>
      </c>
      <c r="E574" s="30" t="s">
        <v>1</v>
      </c>
    </row>
    <row r="575" spans="1:7" x14ac:dyDescent="0.3">
      <c r="A575" s="31" t="s">
        <v>36</v>
      </c>
      <c r="B575" s="24">
        <v>43340</v>
      </c>
      <c r="C575" s="24">
        <v>45167</v>
      </c>
      <c r="D575" s="25">
        <v>0.10121809774028885</v>
      </c>
      <c r="E575" s="32">
        <v>3</v>
      </c>
    </row>
    <row r="576" spans="1:7" x14ac:dyDescent="0.3">
      <c r="A576" s="31" t="s">
        <v>37</v>
      </c>
      <c r="B576" s="24">
        <v>43305</v>
      </c>
      <c r="C576" s="24">
        <v>45132</v>
      </c>
      <c r="D576" s="25">
        <v>0.10132423463217109</v>
      </c>
      <c r="E576" s="32">
        <v>3</v>
      </c>
    </row>
    <row r="577" spans="1:5" x14ac:dyDescent="0.3">
      <c r="A577" s="23" t="s">
        <v>38</v>
      </c>
      <c r="B577" s="24">
        <v>43277</v>
      </c>
      <c r="C577" s="24">
        <v>45104</v>
      </c>
      <c r="D577" s="25">
        <v>0.10125705850570597</v>
      </c>
      <c r="E577" s="32">
        <v>3</v>
      </c>
    </row>
    <row r="578" spans="1:5" x14ac:dyDescent="0.3">
      <c r="A578" s="23" t="s">
        <v>39</v>
      </c>
      <c r="B578" s="24">
        <v>43270</v>
      </c>
      <c r="C578" s="24">
        <v>45076</v>
      </c>
      <c r="D578" s="25">
        <v>0.10179026995965161</v>
      </c>
      <c r="E578" s="32">
        <v>3</v>
      </c>
    </row>
    <row r="579" spans="1:5" x14ac:dyDescent="0.3">
      <c r="A579" s="23" t="s">
        <v>40</v>
      </c>
      <c r="B579" s="24">
        <v>43270</v>
      </c>
      <c r="C579" s="24">
        <v>45041</v>
      </c>
      <c r="D579" s="25">
        <v>0.10271609635089884</v>
      </c>
      <c r="E579" s="32">
        <v>3</v>
      </c>
    </row>
  </sheetData>
  <mergeCells count="232">
    <mergeCell ref="A419:A420"/>
    <mergeCell ref="A417:A418"/>
    <mergeCell ref="A415:A416"/>
    <mergeCell ref="A413:A414"/>
    <mergeCell ref="A448:A449"/>
    <mergeCell ref="A446:A447"/>
    <mergeCell ref="A444:A445"/>
    <mergeCell ref="A442:A443"/>
    <mergeCell ref="A332:A333"/>
    <mergeCell ref="A363:E363"/>
    <mergeCell ref="A368:E368"/>
    <mergeCell ref="A392:E392"/>
    <mergeCell ref="A390:A391"/>
    <mergeCell ref="A388:A389"/>
    <mergeCell ref="A386:A387"/>
    <mergeCell ref="A384:A385"/>
    <mergeCell ref="A399:E399"/>
    <mergeCell ref="A398:D398"/>
    <mergeCell ref="A407:E407"/>
    <mergeCell ref="C408:C410"/>
    <mergeCell ref="D408:D410"/>
    <mergeCell ref="E408:E410"/>
    <mergeCell ref="A369:D369"/>
    <mergeCell ref="A370:E370"/>
    <mergeCell ref="A330:A331"/>
    <mergeCell ref="A328:A329"/>
    <mergeCell ref="A326:A327"/>
    <mergeCell ref="A361:A362"/>
    <mergeCell ref="A359:A360"/>
    <mergeCell ref="A357:A358"/>
    <mergeCell ref="A355:A356"/>
    <mergeCell ref="A513:E513"/>
    <mergeCell ref="A537:E537"/>
    <mergeCell ref="A421:E421"/>
    <mergeCell ref="A450:E450"/>
    <mergeCell ref="A479:E479"/>
    <mergeCell ref="A484:E484"/>
    <mergeCell ref="A508:E508"/>
    <mergeCell ref="A477:A478"/>
    <mergeCell ref="A475:A476"/>
    <mergeCell ref="A473:A474"/>
    <mergeCell ref="A471:A472"/>
    <mergeCell ref="A506:A507"/>
    <mergeCell ref="A504:A505"/>
    <mergeCell ref="A502:A503"/>
    <mergeCell ref="A500:A501"/>
    <mergeCell ref="A334:E334"/>
    <mergeCell ref="A339:E339"/>
    <mergeCell ref="A542:E542"/>
    <mergeCell ref="A566:E566"/>
    <mergeCell ref="A571:E571"/>
    <mergeCell ref="A535:A536"/>
    <mergeCell ref="A533:A534"/>
    <mergeCell ref="A531:A532"/>
    <mergeCell ref="A529:A530"/>
    <mergeCell ref="A564:A565"/>
    <mergeCell ref="A562:A563"/>
    <mergeCell ref="A560:A561"/>
    <mergeCell ref="A558:A559"/>
    <mergeCell ref="A572:D572"/>
    <mergeCell ref="A573:E573"/>
    <mergeCell ref="A15:E15"/>
    <mergeCell ref="A20:E20"/>
    <mergeCell ref="A44:E44"/>
    <mergeCell ref="A73:E73"/>
    <mergeCell ref="A102:E102"/>
    <mergeCell ref="A107:E107"/>
    <mergeCell ref="A131:E131"/>
    <mergeCell ref="A160:E160"/>
    <mergeCell ref="A165:E165"/>
    <mergeCell ref="A189:E189"/>
    <mergeCell ref="A194:E194"/>
    <mergeCell ref="A218:E218"/>
    <mergeCell ref="A247:E247"/>
    <mergeCell ref="A252:E252"/>
    <mergeCell ref="A543:D543"/>
    <mergeCell ref="A544:E544"/>
    <mergeCell ref="A552:E552"/>
    <mergeCell ref="C553:C555"/>
    <mergeCell ref="D553:D555"/>
    <mergeCell ref="E553:E555"/>
    <mergeCell ref="A514:D514"/>
    <mergeCell ref="A515:E515"/>
    <mergeCell ref="A523:E523"/>
    <mergeCell ref="C524:C526"/>
    <mergeCell ref="D524:D526"/>
    <mergeCell ref="E524:E526"/>
    <mergeCell ref="A485:D485"/>
    <mergeCell ref="A486:E486"/>
    <mergeCell ref="A494:E494"/>
    <mergeCell ref="C495:C497"/>
    <mergeCell ref="D495:D497"/>
    <mergeCell ref="E495:E497"/>
    <mergeCell ref="A456:D456"/>
    <mergeCell ref="A457:E457"/>
    <mergeCell ref="A465:E465"/>
    <mergeCell ref="C466:C468"/>
    <mergeCell ref="D466:D468"/>
    <mergeCell ref="E466:E468"/>
    <mergeCell ref="A427:D427"/>
    <mergeCell ref="A428:E428"/>
    <mergeCell ref="C437:C439"/>
    <mergeCell ref="D437:D439"/>
    <mergeCell ref="E437:E439"/>
    <mergeCell ref="A436:E436"/>
    <mergeCell ref="A378:E378"/>
    <mergeCell ref="C379:C381"/>
    <mergeCell ref="D379:D381"/>
    <mergeCell ref="E379:E381"/>
    <mergeCell ref="A340:D340"/>
    <mergeCell ref="A341:E341"/>
    <mergeCell ref="A349:E349"/>
    <mergeCell ref="C350:C352"/>
    <mergeCell ref="D350:D352"/>
    <mergeCell ref="E350:E352"/>
    <mergeCell ref="A312:E312"/>
    <mergeCell ref="A320:E320"/>
    <mergeCell ref="C321:C323"/>
    <mergeCell ref="D321:D323"/>
    <mergeCell ref="E321:E323"/>
    <mergeCell ref="A291:E291"/>
    <mergeCell ref="C292:C294"/>
    <mergeCell ref="D292:D294"/>
    <mergeCell ref="E292:E294"/>
    <mergeCell ref="A311:D311"/>
    <mergeCell ref="A305:E305"/>
    <mergeCell ref="A303:A304"/>
    <mergeCell ref="A301:A302"/>
    <mergeCell ref="A299:A300"/>
    <mergeCell ref="A297:A298"/>
    <mergeCell ref="A262:E262"/>
    <mergeCell ref="C263:C265"/>
    <mergeCell ref="D263:D265"/>
    <mergeCell ref="E263:E265"/>
    <mergeCell ref="A283:E283"/>
    <mergeCell ref="A282:D282"/>
    <mergeCell ref="A276:E276"/>
    <mergeCell ref="A281:E281"/>
    <mergeCell ref="A274:A275"/>
    <mergeCell ref="A272:A273"/>
    <mergeCell ref="A270:A271"/>
    <mergeCell ref="A268:A269"/>
    <mergeCell ref="A233:E233"/>
    <mergeCell ref="C234:C236"/>
    <mergeCell ref="D234:D236"/>
    <mergeCell ref="E234:E236"/>
    <mergeCell ref="A253:D253"/>
    <mergeCell ref="A254:E254"/>
    <mergeCell ref="A245:A246"/>
    <mergeCell ref="A243:A244"/>
    <mergeCell ref="A241:A242"/>
    <mergeCell ref="A239:A240"/>
    <mergeCell ref="A204:E204"/>
    <mergeCell ref="C205:C207"/>
    <mergeCell ref="D205:D207"/>
    <mergeCell ref="E205:E207"/>
    <mergeCell ref="A224:D224"/>
    <mergeCell ref="A225:E225"/>
    <mergeCell ref="A216:A217"/>
    <mergeCell ref="A214:A215"/>
    <mergeCell ref="A212:A213"/>
    <mergeCell ref="A210:A211"/>
    <mergeCell ref="A175:E175"/>
    <mergeCell ref="C176:C178"/>
    <mergeCell ref="D176:D178"/>
    <mergeCell ref="E176:E178"/>
    <mergeCell ref="A195:D195"/>
    <mergeCell ref="A196:E196"/>
    <mergeCell ref="A187:A188"/>
    <mergeCell ref="A185:A186"/>
    <mergeCell ref="A183:A184"/>
    <mergeCell ref="A181:A182"/>
    <mergeCell ref="A146:E146"/>
    <mergeCell ref="C147:C149"/>
    <mergeCell ref="D147:D149"/>
    <mergeCell ref="E147:E149"/>
    <mergeCell ref="A166:D166"/>
    <mergeCell ref="A167:E167"/>
    <mergeCell ref="A158:A159"/>
    <mergeCell ref="A156:A157"/>
    <mergeCell ref="A154:A155"/>
    <mergeCell ref="A152:A153"/>
    <mergeCell ref="C118:C120"/>
    <mergeCell ref="D118:D120"/>
    <mergeCell ref="E118:E120"/>
    <mergeCell ref="A117:E117"/>
    <mergeCell ref="A137:D137"/>
    <mergeCell ref="A138:E138"/>
    <mergeCell ref="A129:A130"/>
    <mergeCell ref="A127:A128"/>
    <mergeCell ref="A125:A126"/>
    <mergeCell ref="A123:A124"/>
    <mergeCell ref="A88:E88"/>
    <mergeCell ref="C89:C91"/>
    <mergeCell ref="D89:D91"/>
    <mergeCell ref="E89:E91"/>
    <mergeCell ref="A108:D108"/>
    <mergeCell ref="A109:E109"/>
    <mergeCell ref="A100:A101"/>
    <mergeCell ref="A98:A99"/>
    <mergeCell ref="A96:A97"/>
    <mergeCell ref="A94:A95"/>
    <mergeCell ref="A59:E59"/>
    <mergeCell ref="C60:C62"/>
    <mergeCell ref="D60:D62"/>
    <mergeCell ref="E60:E62"/>
    <mergeCell ref="A79:D79"/>
    <mergeCell ref="A80:E80"/>
    <mergeCell ref="A71:A72"/>
    <mergeCell ref="A69:A70"/>
    <mergeCell ref="A67:A68"/>
    <mergeCell ref="A65:A66"/>
    <mergeCell ref="A30:E30"/>
    <mergeCell ref="C31:C33"/>
    <mergeCell ref="D31:D33"/>
    <mergeCell ref="E31:E33"/>
    <mergeCell ref="A50:D50"/>
    <mergeCell ref="A51:E51"/>
    <mergeCell ref="A42:A43"/>
    <mergeCell ref="A40:A41"/>
    <mergeCell ref="A38:A39"/>
    <mergeCell ref="A36:A37"/>
    <mergeCell ref="A1:E1"/>
    <mergeCell ref="C2:C4"/>
    <mergeCell ref="D2:D4"/>
    <mergeCell ref="E2:E4"/>
    <mergeCell ref="A21:D21"/>
    <mergeCell ref="A22:E22"/>
    <mergeCell ref="A13:A14"/>
    <mergeCell ref="A11:A12"/>
    <mergeCell ref="A9:A10"/>
    <mergeCell ref="A7:A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42</vt:i4>
      </vt:variant>
      <vt:variant>
        <vt:lpstr>Plages nommées</vt:lpstr>
      </vt:variant>
      <vt:variant>
        <vt:i4>3</vt:i4>
      </vt:variant>
    </vt:vector>
  </HeadingPairs>
  <TitlesOfParts>
    <vt:vector size="45" baseType="lpstr">
      <vt:lpstr>31 12 2022</vt:lpstr>
      <vt:lpstr>31 01 2023</vt:lpstr>
      <vt:lpstr>28 02 2023</vt:lpstr>
      <vt:lpstr>31 03 2023</vt:lpstr>
      <vt:lpstr>30 04 2023</vt:lpstr>
      <vt:lpstr>31 05 2023</vt:lpstr>
      <vt:lpstr>30 06 2023</vt:lpstr>
      <vt:lpstr>31 07 2023</vt:lpstr>
      <vt:lpstr>29 08 2023</vt:lpstr>
      <vt:lpstr>29 09 2023</vt:lpstr>
      <vt:lpstr>31 10 2023</vt:lpstr>
      <vt:lpstr>30 11 2023</vt:lpstr>
      <vt:lpstr>31 12 2023</vt:lpstr>
      <vt:lpstr>31 01 2024</vt:lpstr>
      <vt:lpstr>29 02 2024</vt:lpstr>
      <vt:lpstr>31 03 2024</vt:lpstr>
      <vt:lpstr>30 04 2024</vt:lpstr>
      <vt:lpstr>31 05 2024</vt:lpstr>
      <vt:lpstr>30 06 2024</vt:lpstr>
      <vt:lpstr>31 07 2024</vt:lpstr>
      <vt:lpstr>31 08 2024</vt:lpstr>
      <vt:lpstr>30 09 2024</vt:lpstr>
      <vt:lpstr>29 10 2024</vt:lpstr>
      <vt:lpstr>29 11 2024</vt:lpstr>
      <vt:lpstr>31 12 2024</vt:lpstr>
      <vt:lpstr>28 01 2025</vt:lpstr>
      <vt:lpstr>25 02 2025</vt:lpstr>
      <vt:lpstr>31 03 2025</vt:lpstr>
      <vt:lpstr>30 04 2025</vt:lpstr>
      <vt:lpstr>31 05 2025</vt:lpstr>
      <vt:lpstr>30 06 2025</vt:lpstr>
      <vt:lpstr>31 07 2025</vt:lpstr>
      <vt:lpstr>31 08 2025</vt:lpstr>
      <vt:lpstr>30 09 2025</vt:lpstr>
      <vt:lpstr>31 10 2025</vt:lpstr>
      <vt:lpstr>30 11 2025</vt:lpstr>
      <vt:lpstr>31 12 2025</vt:lpstr>
      <vt:lpstr>31 01 2026</vt:lpstr>
      <vt:lpstr>27 02 2026</vt:lpstr>
      <vt:lpstr>31 03 2026</vt:lpstr>
      <vt:lpstr>30 04 2026</vt:lpstr>
      <vt:lpstr>31 05 2026</vt:lpstr>
      <vt:lpstr>'31 12 2022'!SC_TextesExplicatifs</vt:lpstr>
      <vt:lpstr>'31 12 2022'!Tab_KID_SC</vt:lpstr>
      <vt:lpstr>'31 12 2022'!Tab_KID_SC_Infos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Mark</dc:creator>
  <cp:lastModifiedBy>Paul Botalla-Gambetta</cp:lastModifiedBy>
  <dcterms:created xsi:type="dcterms:W3CDTF">2023-02-01T13:22:09Z</dcterms:created>
  <dcterms:modified xsi:type="dcterms:W3CDTF">2026-06-22T07:56:57Z</dcterms:modified>
</cp:coreProperties>
</file>